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frocha\Downloads\"/>
    </mc:Choice>
  </mc:AlternateContent>
  <xr:revisionPtr revIDLastSave="0" documentId="13_ncr:1_{76562CC5-40D8-442C-BE37-5BC460F2B2FA}" xr6:coauthVersionLast="47" xr6:coauthVersionMax="47" xr10:uidLastSave="{00000000-0000-0000-0000-000000000000}"/>
  <workbookProtection workbookAlgorithmName="SHA-512" workbookHashValue="lNBEj6b05DvPguzWjSrDiFwVMxCDvAntIZxteIYJcdRGTJ15BHJasLgxXgfm53mFLA8hduwQFgtA3Gs8+9iaUw==" workbookSaltValue="MQTZBY6szT0K52D3x1Mwpg==" workbookSpinCount="100000" lockStructure="1"/>
  <bookViews>
    <workbookView xWindow="-110" yWindow="-110" windowWidth="19420" windowHeight="10300" xr2:uid="{F4141FBD-C67D-4569-9538-776B3CD22671}"/>
  </bookViews>
  <sheets>
    <sheet name="SIMULADOR" sheetId="1" r:id="rId1"/>
    <sheet name="DADOS" sheetId="2" state="hidden" r:id="rId2"/>
    <sheet name="RESUMO" sheetId="3" state="hidden" r:id="rId3"/>
  </sheets>
  <definedNames>
    <definedName name="_xlnm.Print_Area" localSheetId="0">SIMULADOR!$1:$19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I7" i="1"/>
  <c r="I8" i="1" s="1"/>
  <c r="I9" i="1" s="1"/>
  <c r="K4" i="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2" i="2"/>
  <c r="F9" i="1" l="1"/>
  <c r="G7" i="3" l="1"/>
  <c r="A4" i="3"/>
  <c r="A2" i="3"/>
  <c r="B9" i="3" s="1"/>
  <c r="K9" i="1"/>
  <c r="E3" i="1"/>
  <c r="J6" i="2" l="1"/>
  <c r="K6" i="2" s="1"/>
  <c r="J14" i="2"/>
  <c r="J22" i="2"/>
  <c r="J30" i="2"/>
  <c r="J38" i="2"/>
  <c r="J46" i="2"/>
  <c r="J7" i="2"/>
  <c r="K7" i="2" s="1"/>
  <c r="J15" i="2"/>
  <c r="J23" i="2"/>
  <c r="J31" i="2"/>
  <c r="J39" i="2"/>
  <c r="J47" i="2"/>
  <c r="J8" i="2"/>
  <c r="J16" i="2"/>
  <c r="J24" i="2"/>
  <c r="J32" i="2"/>
  <c r="J40" i="2"/>
  <c r="J48" i="2"/>
  <c r="J9" i="2"/>
  <c r="J17" i="2"/>
  <c r="J25" i="2"/>
  <c r="J33" i="2"/>
  <c r="J41" i="2"/>
  <c r="J49" i="2"/>
  <c r="J10" i="2"/>
  <c r="J18" i="2"/>
  <c r="J26" i="2"/>
  <c r="J34" i="2"/>
  <c r="J42" i="2"/>
  <c r="J2" i="2"/>
  <c r="J3" i="2"/>
  <c r="J11" i="2"/>
  <c r="J19" i="2"/>
  <c r="J27" i="2"/>
  <c r="J35" i="2"/>
  <c r="J43" i="2"/>
  <c r="J4" i="2"/>
  <c r="K4" i="2" s="1"/>
  <c r="J12" i="2"/>
  <c r="J20" i="2"/>
  <c r="J28" i="2"/>
  <c r="J36" i="2"/>
  <c r="J44" i="2"/>
  <c r="J5" i="2"/>
  <c r="K5" i="2" s="1"/>
  <c r="J13" i="2"/>
  <c r="J29" i="2"/>
  <c r="J21" i="2"/>
  <c r="J37" i="2"/>
  <c r="J45" i="2"/>
  <c r="L6" i="2" l="1"/>
  <c r="L4" i="2"/>
  <c r="L7" i="2"/>
  <c r="K45" i="2"/>
  <c r="L45" i="2"/>
  <c r="K28" i="2"/>
  <c r="L28" i="2"/>
  <c r="K11" i="2"/>
  <c r="L11" i="2"/>
  <c r="L49" i="2"/>
  <c r="K49" i="2"/>
  <c r="K32" i="2"/>
  <c r="L32" i="2"/>
  <c r="L15" i="2"/>
  <c r="K15" i="2"/>
  <c r="K24" i="2"/>
  <c r="L24" i="2"/>
  <c r="K41" i="2"/>
  <c r="L41" i="2"/>
  <c r="L21" i="2"/>
  <c r="K21" i="2"/>
  <c r="L12" i="2"/>
  <c r="K12" i="2"/>
  <c r="K33" i="2"/>
  <c r="L33" i="2"/>
  <c r="K16" i="2"/>
  <c r="L16" i="2"/>
  <c r="K46" i="2"/>
  <c r="L46" i="2"/>
  <c r="L37" i="2"/>
  <c r="K37" i="2"/>
  <c r="K29" i="2"/>
  <c r="L29" i="2"/>
  <c r="L42" i="2"/>
  <c r="K42" i="2"/>
  <c r="K25" i="2"/>
  <c r="L25" i="2"/>
  <c r="K8" i="2"/>
  <c r="L8" i="2"/>
  <c r="K38" i="2"/>
  <c r="L38" i="2"/>
  <c r="K20" i="2"/>
  <c r="L20" i="2"/>
  <c r="L13" i="2"/>
  <c r="K13" i="2"/>
  <c r="K43" i="2"/>
  <c r="L43" i="2"/>
  <c r="L34" i="2"/>
  <c r="K34" i="2"/>
  <c r="L17" i="2"/>
  <c r="K17" i="2"/>
  <c r="K47" i="2"/>
  <c r="L47" i="2"/>
  <c r="K30" i="2"/>
  <c r="L30" i="2"/>
  <c r="L35" i="2"/>
  <c r="K35" i="2"/>
  <c r="L26" i="2"/>
  <c r="K26" i="2"/>
  <c r="K9" i="2"/>
  <c r="L9" i="2"/>
  <c r="L39" i="2"/>
  <c r="K39" i="2"/>
  <c r="L22" i="2"/>
  <c r="K22" i="2"/>
  <c r="L44" i="2"/>
  <c r="K44" i="2"/>
  <c r="K27" i="2"/>
  <c r="L27" i="2"/>
  <c r="L18" i="2"/>
  <c r="K18" i="2"/>
  <c r="K48" i="2"/>
  <c r="L48" i="2"/>
  <c r="K31" i="2"/>
  <c r="L31" i="2"/>
  <c r="L14" i="2"/>
  <c r="K14" i="2"/>
  <c r="K36" i="2"/>
  <c r="L36" i="2"/>
  <c r="L19" i="2"/>
  <c r="K19" i="2"/>
  <c r="K10" i="2"/>
  <c r="L10" i="2"/>
  <c r="K40" i="2"/>
  <c r="L40" i="2"/>
  <c r="L23" i="2"/>
  <c r="K23" i="2"/>
  <c r="K2" i="2"/>
  <c r="L2" i="2"/>
  <c r="B4" i="3"/>
  <c r="L5" i="2"/>
  <c r="L3" i="2"/>
  <c r="K3" i="2"/>
  <c r="D4" i="3" l="1"/>
  <c r="C4" i="3"/>
  <c r="E4" i="3" l="1"/>
  <c r="H7" i="3" l="1"/>
  <c r="I10" i="1" l="1"/>
  <c r="G43" i="2" l="1"/>
  <c r="G4" i="2"/>
  <c r="G28" i="2"/>
  <c r="G22" i="2"/>
  <c r="G15" i="2"/>
  <c r="G39" i="2"/>
  <c r="G9" i="2"/>
  <c r="G46" i="2"/>
  <c r="G11" i="2"/>
  <c r="G5" i="2"/>
  <c r="G8" i="2"/>
  <c r="G18" i="2"/>
  <c r="G19" i="2"/>
  <c r="G21" i="2"/>
  <c r="G13" i="2"/>
  <c r="G23" i="2"/>
  <c r="G17" i="2"/>
  <c r="G16" i="2"/>
  <c r="G27" i="2"/>
  <c r="G14" i="2"/>
  <c r="G7" i="2"/>
  <c r="G30" i="2"/>
  <c r="G24" i="2"/>
  <c r="G47" i="2"/>
  <c r="G33" i="2"/>
  <c r="G10" i="2"/>
  <c r="G32" i="2"/>
  <c r="G48" i="2"/>
  <c r="G31" i="2"/>
  <c r="G6" i="2"/>
  <c r="G29" i="2"/>
  <c r="G35" i="2"/>
  <c r="G45" i="2"/>
  <c r="G2" i="2"/>
  <c r="G20" i="2"/>
  <c r="G44" i="2"/>
  <c r="G41" i="2"/>
  <c r="G38" i="2"/>
  <c r="G3" i="2"/>
  <c r="G37" i="2"/>
  <c r="G42" i="2"/>
  <c r="G36" i="2"/>
  <c r="G12" i="2"/>
  <c r="G26" i="2"/>
  <c r="G49" i="2"/>
  <c r="G25" i="2"/>
  <c r="G34" i="2"/>
  <c r="G40" i="2"/>
  <c r="H37" i="2" l="1"/>
  <c r="I37" i="2"/>
  <c r="I35" i="2"/>
  <c r="H35" i="2"/>
  <c r="I47" i="2"/>
  <c r="H47" i="2"/>
  <c r="I23" i="2"/>
  <c r="H23" i="2"/>
  <c r="H46" i="2"/>
  <c r="I46" i="2"/>
  <c r="I34" i="2"/>
  <c r="H34" i="2"/>
  <c r="H29" i="2"/>
  <c r="I29" i="2"/>
  <c r="I24" i="2"/>
  <c r="H24" i="2"/>
  <c r="H13" i="2"/>
  <c r="I13" i="2"/>
  <c r="H9" i="2"/>
  <c r="I9" i="2"/>
  <c r="H25" i="2"/>
  <c r="I25" i="2"/>
  <c r="H6" i="2"/>
  <c r="I6" i="2"/>
  <c r="I30" i="2"/>
  <c r="H30" i="2"/>
  <c r="H21" i="2"/>
  <c r="I21" i="2"/>
  <c r="I39" i="2"/>
  <c r="H39" i="2"/>
  <c r="H49" i="2"/>
  <c r="C2" i="3" s="1"/>
  <c r="B2" i="3"/>
  <c r="I49" i="2"/>
  <c r="D2" i="3" s="1"/>
  <c r="I41" i="2"/>
  <c r="H41" i="2"/>
  <c r="H31" i="2"/>
  <c r="I31" i="2"/>
  <c r="H7" i="2"/>
  <c r="I7" i="2"/>
  <c r="I19" i="2"/>
  <c r="H19" i="2"/>
  <c r="H15" i="2"/>
  <c r="I15" i="2"/>
  <c r="I26" i="2"/>
  <c r="H26" i="2"/>
  <c r="H48" i="2"/>
  <c r="I48" i="2"/>
  <c r="I14" i="2"/>
  <c r="H14" i="2"/>
  <c r="H18" i="2"/>
  <c r="I18" i="2"/>
  <c r="I22" i="2"/>
  <c r="H22" i="2"/>
  <c r="H3" i="2"/>
  <c r="I3" i="2"/>
  <c r="H12" i="2"/>
  <c r="I12" i="2"/>
  <c r="I20" i="2"/>
  <c r="H20" i="2"/>
  <c r="H32" i="2"/>
  <c r="I32" i="2"/>
  <c r="H27" i="2"/>
  <c r="I27" i="2"/>
  <c r="I8" i="2"/>
  <c r="H8" i="2"/>
  <c r="I28" i="2"/>
  <c r="H28" i="2"/>
  <c r="H40" i="2"/>
  <c r="I40" i="2"/>
  <c r="H44" i="2"/>
  <c r="I44" i="2"/>
  <c r="H2" i="2"/>
  <c r="K8" i="1"/>
  <c r="I2" i="2"/>
  <c r="I10" i="2"/>
  <c r="H10" i="2"/>
  <c r="H16" i="2"/>
  <c r="I16" i="2"/>
  <c r="I5" i="2"/>
  <c r="H5" i="2"/>
  <c r="H4" i="2"/>
  <c r="I4" i="2"/>
  <c r="I38" i="2"/>
  <c r="H38" i="2"/>
  <c r="I36" i="2"/>
  <c r="H36" i="2"/>
  <c r="I42" i="2"/>
  <c r="H42" i="2"/>
  <c r="H45" i="2"/>
  <c r="I45" i="2"/>
  <c r="H33" i="2"/>
  <c r="I33" i="2"/>
  <c r="H17" i="2"/>
  <c r="I17" i="2"/>
  <c r="H11" i="2"/>
  <c r="I11" i="2"/>
  <c r="I43" i="2"/>
  <c r="H43" i="2"/>
  <c r="E2" i="3" l="1"/>
  <c r="H2" i="3" s="1"/>
  <c r="G2" i="3" s="1"/>
  <c r="E7" i="3" l="1"/>
</calcChain>
</file>

<file path=xl/sharedStrings.xml><?xml version="1.0" encoding="utf-8"?>
<sst xmlns="http://schemas.openxmlformats.org/spreadsheetml/2006/main" count="32" uniqueCount="24">
  <si>
    <t>Idade</t>
  </si>
  <si>
    <t>Capital Basico</t>
  </si>
  <si>
    <t>Capital Adicional</t>
  </si>
  <si>
    <t>Taxa IP</t>
  </si>
  <si>
    <t>Tx Morte</t>
  </si>
  <si>
    <t>Anualmente, na data de aniversário da apólice, o Capital Segurado e o prêmio serão atualizados monetariamente pelo IPC-A (Índice Nacional de Preços ao Consumidor Amplo) divulgado pelo IBGE (Instituto de Geografia e Estatística) acumulado nos 12 (doze) meses que antecedem o mês anterior ao do aniversário.</t>
  </si>
  <si>
    <t>Preenchimento de Proposta de Adesão com Declaração Pessoal de Saúde (DPS) para todos os segurados.</t>
  </si>
  <si>
    <t>O Capital Segurado para atender a contratação da Parcela Risco será calculado considerando o mínimo de R$ 5.000,00 e limitado ao menor valor entre o resultado da multiplicação do valor da contribuição vigente na data da contratação ou renovação pelo número de meses necessários até a data de elegibilidade ao Benefício de Aposentadoria e o limite por faixa etária, conforme tabela abaixo. O Capital Segurado para a contratação da Parcela Adicional de Risco está limitado ao mínimo de R$10.000,00 e ao máximo de na forma da tabela abaixo.</t>
  </si>
  <si>
    <t>TEMPO</t>
  </si>
  <si>
    <t>CAPITAL</t>
  </si>
  <si>
    <t>PREMIO IP (BÁSICA)</t>
  </si>
  <si>
    <t>PREMIO MORTE (BÁSICA)</t>
  </si>
  <si>
    <t>PREMIO MORTE ADICIONAL</t>
  </si>
  <si>
    <t>PREMIO IP ADICIONAL</t>
  </si>
  <si>
    <t xml:space="preserve">CAPITAL ADICIONAL </t>
  </si>
  <si>
    <t>PREMIO MORTE</t>
  </si>
  <si>
    <t>PREMIO IP</t>
  </si>
  <si>
    <t>M+IP</t>
  </si>
  <si>
    <t>IDADE</t>
  </si>
  <si>
    <t>Total</t>
  </si>
  <si>
    <t>Maximo Adicional</t>
  </si>
  <si>
    <t>Patrocinadora</t>
  </si>
  <si>
    <t>Participante</t>
  </si>
  <si>
    <t>contribuição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</si>
</sst>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quot;R$&quot;\ #,##0.00"/>
  </numFmts>
  <fonts count="7" x14ac:knownFonts="1">
    <font>
      <sz val="11"/>
      <color theme="1"/>
      <name val="Calibri"/>
      <family val="2"/>
      <scheme val="minor"/>
    </font>
    <font>
      <sz val="11"/>
      <color theme="1"/>
      <name val="Calibri"/>
      <family val="2"/>
      <scheme val="minor"/>
    </font>
    <font>
      <sz val="9"/>
      <color rgb="FFF4F4F4"/>
      <name val="Calibri"/>
      <family val="2"/>
      <scheme val="minor"/>
    </font>
    <font>
      <b/>
      <sz val="12"/>
      <color theme="3"/>
      <name val="Calibri"/>
      <family val="2"/>
      <scheme val="minor"/>
    </font>
    <font>
      <b/>
      <sz val="12"/>
      <color rgb="FFF4F4F4"/>
      <name val="Calibri"/>
      <family val="2"/>
      <scheme val="minor"/>
    </font>
    <font>
      <sz val="11"/>
      <color rgb="FFF4F4F4"/>
      <name val="Calibri"/>
      <family val="2"/>
      <scheme val="minor"/>
    </font>
    <font>
      <sz val="11"/>
      <color theme="0"/>
      <name val="Calibri"/>
      <family val="2"/>
      <scheme val="minor"/>
    </font>
  </fonts>
  <fills count="4">
    <fill>
      <patternFill patternType="none"/>
    </fill>
    <fill>
      <patternFill patternType="gray125"/>
    </fill>
    <fill>
      <patternFill patternType="solid">
        <fgColor rgb="FFF4F4F4"/>
        <bgColor indexed="64"/>
      </patternFill>
    </fill>
    <fill>
      <patternFill patternType="solid">
        <fgColor theme="0" tint="-0.1499984740745262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1">
    <xf numFmtId="0" fontId="0" fillId="0" borderId="0" xfId="0"/>
    <xf numFmtId="44" fontId="0" fillId="0" borderId="0" xfId="1" applyFont="1"/>
    <xf numFmtId="44" fontId="0" fillId="0" borderId="0" xfId="0" applyNumberFormat="1"/>
    <xf numFmtId="43" fontId="0" fillId="0" borderId="0" xfId="3" applyFont="1"/>
    <xf numFmtId="43" fontId="0" fillId="0" borderId="0" xfId="0" applyNumberFormat="1"/>
    <xf numFmtId="0" fontId="0" fillId="2" borderId="0" xfId="0" applyFill="1"/>
    <xf numFmtId="14" fontId="2" fillId="2" borderId="0" xfId="0" applyNumberFormat="1" applyFont="1" applyFill="1"/>
    <xf numFmtId="0" fontId="3" fillId="2" borderId="0" xfId="0" applyFont="1" applyFill="1" applyAlignment="1" applyProtection="1">
      <alignment vertical="center" wrapText="1"/>
      <protection locked="0"/>
    </xf>
    <xf numFmtId="10" fontId="3" fillId="2" borderId="0" xfId="0" applyNumberFormat="1" applyFont="1" applyFill="1" applyAlignment="1" applyProtection="1">
      <alignment vertical="center" wrapText="1"/>
      <protection locked="0"/>
    </xf>
    <xf numFmtId="9" fontId="0" fillId="2" borderId="0" xfId="2" applyFont="1" applyFill="1"/>
    <xf numFmtId="164" fontId="0" fillId="0" borderId="0" xfId="0" applyNumberFormat="1"/>
    <xf numFmtId="0" fontId="5" fillId="2" borderId="0" xfId="0" applyFont="1" applyFill="1"/>
    <xf numFmtId="0" fontId="5" fillId="2" borderId="0" xfId="0" applyFont="1" applyFill="1" applyAlignment="1">
      <alignment horizontal="left"/>
    </xf>
    <xf numFmtId="44" fontId="5" fillId="2" borderId="0" xfId="0" applyNumberFormat="1" applyFont="1" applyFill="1"/>
    <xf numFmtId="43" fontId="5" fillId="2" borderId="0" xfId="3" applyFont="1" applyFill="1"/>
    <xf numFmtId="0" fontId="5" fillId="0" borderId="0" xfId="0" applyFont="1"/>
    <xf numFmtId="164" fontId="3" fillId="2" borderId="8" xfId="1" applyNumberFormat="1" applyFont="1" applyFill="1" applyBorder="1" applyAlignment="1" applyProtection="1">
      <alignment horizontal="right" vertical="center" wrapText="1"/>
      <protection locked="0"/>
    </xf>
    <xf numFmtId="0" fontId="3" fillId="2" borderId="8" xfId="0" applyFont="1" applyFill="1" applyBorder="1" applyAlignment="1" applyProtection="1">
      <alignment horizontal="right" vertical="center" wrapText="1"/>
      <protection locked="0"/>
    </xf>
    <xf numFmtId="14" fontId="3" fillId="2" borderId="8" xfId="0" applyNumberFormat="1" applyFont="1" applyFill="1" applyBorder="1" applyAlignment="1" applyProtection="1">
      <alignment horizontal="right" vertical="center" wrapText="1"/>
      <protection locked="0"/>
    </xf>
    <xf numFmtId="164" fontId="3" fillId="3" borderId="8" xfId="1" applyNumberFormat="1" applyFont="1" applyFill="1" applyBorder="1" applyAlignment="1" applyProtection="1">
      <alignment horizontal="right" vertical="center" wrapText="1"/>
    </xf>
    <xf numFmtId="10" fontId="3" fillId="2" borderId="8" xfId="2" applyNumberFormat="1" applyFont="1" applyFill="1" applyBorder="1" applyAlignment="1" applyProtection="1">
      <alignment horizontal="right" vertical="center" wrapText="1"/>
      <protection locked="0"/>
    </xf>
    <xf numFmtId="164" fontId="0" fillId="2" borderId="0" xfId="0" applyNumberFormat="1" applyFill="1" applyAlignment="1">
      <alignment horizont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10" fontId="3" fillId="2" borderId="8" xfId="2" applyNumberFormat="1" applyFont="1" applyFill="1" applyBorder="1" applyAlignment="1" applyProtection="1">
      <alignment horizontal="right" vertical="center" wrapText="1"/>
    </xf>
    <xf numFmtId="164" fontId="4" fillId="2" borderId="2" xfId="0" applyNumberFormat="1" applyFont="1" applyFill="1" applyBorder="1" applyAlignment="1">
      <alignment horizontal="center" vertical="center" wrapText="1"/>
    </xf>
    <xf numFmtId="164" fontId="6" fillId="2" borderId="0" xfId="0" applyNumberFormat="1" applyFont="1" applyFill="1"/>
  </cellXfs>
  <cellStyles count="4">
    <cellStyle name="Moeda" xfId="1" builtinId="4"/>
    <cellStyle name="Normal" xfId="0" builtinId="0"/>
    <cellStyle name="Porcentagem" xfId="2" builtinId="5"/>
    <cellStyle name="Vírgula" xfId="3" builtinId="3"/>
  </cellStyles>
  <dxfs count="0"/>
  <tableStyles count="0" defaultTableStyle="TableStyleMedium2" defaultPivotStyle="PivotStyleLight16"/>
  <colors>
    <mruColors>
      <color rgb="FFF4F4F4"/>
      <color rgb="FF10658A"/>
      <color rgb="FF555555"/>
      <color rgb="FFFDAB23"/>
      <color rgb="FF005E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instagram.com/fipecqprevidencia/" TargetMode="External"/><Relationship Id="rId2" Type="http://schemas.openxmlformats.org/officeDocument/2006/relationships/hyperlink" Target="https://www.facebook.com/FIPECq" TargetMode="Externa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https://br.linkedin.com/company/fipecqprevidencia" TargetMode="External"/><Relationship Id="rId4" Type="http://schemas.openxmlformats.org/officeDocument/2006/relationships/hyperlink" Target="https://www.youtube.com/user/FIPECqPrevidencia" TargetMode="External"/></Relationships>
</file>

<file path=xl/drawings/drawing1.xml><?xml version="1.0" encoding="utf-8"?>
<xdr:wsDr xmlns:xdr="http://schemas.openxmlformats.org/drawingml/2006/spreadsheetDrawing" xmlns:a="http://schemas.openxmlformats.org/drawingml/2006/main">
  <xdr:twoCellAnchor>
    <xdr:from>
      <xdr:col>5</xdr:col>
      <xdr:colOff>7054</xdr:colOff>
      <xdr:row>0</xdr:row>
      <xdr:rowOff>0</xdr:rowOff>
    </xdr:from>
    <xdr:to>
      <xdr:col>22</xdr:col>
      <xdr:colOff>606776</xdr:colOff>
      <xdr:row>1</xdr:row>
      <xdr:rowOff>273050</xdr:rowOff>
    </xdr:to>
    <xdr:sp macro="" textlink="">
      <xdr:nvSpPr>
        <xdr:cNvPr id="3" name="Retângulo 2">
          <a:extLst>
            <a:ext uri="{FF2B5EF4-FFF2-40B4-BE49-F238E27FC236}">
              <a16:creationId xmlns:a16="http://schemas.microsoft.com/office/drawing/2014/main" id="{03225902-B905-1F57-F18E-2A72D45AC8F1}"/>
            </a:ext>
          </a:extLst>
        </xdr:cNvPr>
        <xdr:cNvSpPr/>
      </xdr:nvSpPr>
      <xdr:spPr>
        <a:xfrm>
          <a:off x="3040943" y="0"/>
          <a:ext cx="9510889" cy="590550"/>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pt-BR" sz="2400" b="1">
              <a:solidFill>
                <a:schemeClr val="lt1"/>
              </a:solidFill>
              <a:effectLst/>
              <a:latin typeface="+mn-lt"/>
              <a:ea typeface="+mn-ea"/>
              <a:cs typeface="+mn-cs"/>
            </a:rPr>
            <a:t>SIMULADOR DE RISCO</a:t>
          </a:r>
          <a:endParaRPr lang="pt-BR" sz="2400" b="1" kern="1200">
            <a:solidFill>
              <a:schemeClr val="lt1"/>
            </a:solidFill>
            <a:latin typeface="+mn-lt"/>
            <a:ea typeface="+mn-ea"/>
            <a:cs typeface="+mn-cs"/>
          </a:endParaRPr>
        </a:p>
      </xdr:txBody>
    </xdr:sp>
    <xdr:clientData/>
  </xdr:twoCellAnchor>
  <xdr:oneCellAnchor>
    <xdr:from>
      <xdr:col>1</xdr:col>
      <xdr:colOff>25692</xdr:colOff>
      <xdr:row>3</xdr:row>
      <xdr:rowOff>7409</xdr:rowOff>
    </xdr:from>
    <xdr:ext cx="2340000" cy="287261"/>
    <xdr:sp macro="" textlink="">
      <xdr:nvSpPr>
        <xdr:cNvPr id="7" name="CaixaDeTexto 6">
          <a:extLst>
            <a:ext uri="{FF2B5EF4-FFF2-40B4-BE49-F238E27FC236}">
              <a16:creationId xmlns:a16="http://schemas.microsoft.com/office/drawing/2014/main" id="{9C376317-8D7F-4970-86C9-A2DED61A1626}"/>
            </a:ext>
          </a:extLst>
        </xdr:cNvPr>
        <xdr:cNvSpPr txBox="1"/>
      </xdr:nvSpPr>
      <xdr:spPr>
        <a:xfrm>
          <a:off x="635844" y="959909"/>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r" defTabSz="914400" rtl="0" eaLnBrk="1" latinLnBrk="0" hangingPunct="1"/>
          <a:r>
            <a:rPr lang="pt-BR" sz="1200" kern="1200">
              <a:solidFill>
                <a:schemeClr val="lt1"/>
              </a:solidFill>
              <a:latin typeface="+mn-lt"/>
              <a:ea typeface="+mn-ea"/>
              <a:cs typeface="+mn-cs"/>
            </a:rPr>
            <a:t>IDADE ATUAL</a:t>
          </a:r>
        </a:p>
      </xdr:txBody>
    </xdr:sp>
    <xdr:clientData/>
  </xdr:oneCellAnchor>
  <xdr:oneCellAnchor>
    <xdr:from>
      <xdr:col>1</xdr:col>
      <xdr:colOff>27205</xdr:colOff>
      <xdr:row>4</xdr:row>
      <xdr:rowOff>6351</xdr:rowOff>
    </xdr:from>
    <xdr:ext cx="2340000" cy="287261"/>
    <xdr:sp macro="" textlink="">
      <xdr:nvSpPr>
        <xdr:cNvPr id="8" name="CaixaDeTexto 7">
          <a:extLst>
            <a:ext uri="{FF2B5EF4-FFF2-40B4-BE49-F238E27FC236}">
              <a16:creationId xmlns:a16="http://schemas.microsoft.com/office/drawing/2014/main" id="{291E91E5-B4DC-43B1-847A-16FA69B5075C}"/>
            </a:ext>
          </a:extLst>
        </xdr:cNvPr>
        <xdr:cNvSpPr txBox="1"/>
      </xdr:nvSpPr>
      <xdr:spPr>
        <a:xfrm>
          <a:off x="637357" y="1276351"/>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r" defTabSz="914400" rtl="0" eaLnBrk="1" latinLnBrk="0" hangingPunct="1"/>
          <a:r>
            <a:rPr lang="pt-BR" sz="1200" kern="1200">
              <a:solidFill>
                <a:schemeClr val="lt1"/>
              </a:solidFill>
              <a:latin typeface="+mn-lt"/>
              <a:ea typeface="+mn-ea"/>
              <a:cs typeface="+mn-cs"/>
            </a:rPr>
            <a:t>DATA DA CONTRATAÇÃO</a:t>
          </a:r>
        </a:p>
      </xdr:txBody>
    </xdr:sp>
    <xdr:clientData/>
  </xdr:oneCellAnchor>
  <xdr:oneCellAnchor>
    <xdr:from>
      <xdr:col>1</xdr:col>
      <xdr:colOff>25756</xdr:colOff>
      <xdr:row>6</xdr:row>
      <xdr:rowOff>1</xdr:rowOff>
    </xdr:from>
    <xdr:ext cx="2340000" cy="287261"/>
    <xdr:sp macro="" textlink="">
      <xdr:nvSpPr>
        <xdr:cNvPr id="9" name="CaixaDeTexto 8">
          <a:extLst>
            <a:ext uri="{FF2B5EF4-FFF2-40B4-BE49-F238E27FC236}">
              <a16:creationId xmlns:a16="http://schemas.microsoft.com/office/drawing/2014/main" id="{9EECBE00-80EC-4F86-88A7-18E023051940}"/>
            </a:ext>
          </a:extLst>
        </xdr:cNvPr>
        <xdr:cNvSpPr txBox="1"/>
      </xdr:nvSpPr>
      <xdr:spPr>
        <a:xfrm>
          <a:off x="635908" y="1905001"/>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r" defTabSz="914400" rtl="0" eaLnBrk="1" latinLnBrk="0" hangingPunct="1"/>
          <a:r>
            <a:rPr lang="pt-BR" sz="1200" kern="1200">
              <a:solidFill>
                <a:schemeClr val="lt1"/>
              </a:solidFill>
              <a:latin typeface="+mn-lt"/>
              <a:ea typeface="+mn-ea"/>
              <a:cs typeface="+mn-cs"/>
            </a:rPr>
            <a:t>SALÁRIO DE PARTICIPAÇÃO</a:t>
          </a:r>
        </a:p>
      </xdr:txBody>
    </xdr:sp>
    <xdr:clientData/>
  </xdr:oneCellAnchor>
  <xdr:oneCellAnchor>
    <xdr:from>
      <xdr:col>1</xdr:col>
      <xdr:colOff>25756</xdr:colOff>
      <xdr:row>6</xdr:row>
      <xdr:rowOff>314556</xdr:rowOff>
    </xdr:from>
    <xdr:ext cx="2340000" cy="287261"/>
    <xdr:sp macro="" textlink="">
      <xdr:nvSpPr>
        <xdr:cNvPr id="10" name="CaixaDeTexto 9">
          <a:extLst>
            <a:ext uri="{FF2B5EF4-FFF2-40B4-BE49-F238E27FC236}">
              <a16:creationId xmlns:a16="http://schemas.microsoft.com/office/drawing/2014/main" id="{209A22FA-199F-44DA-A63C-656AD2308C69}"/>
            </a:ext>
          </a:extLst>
        </xdr:cNvPr>
        <xdr:cNvSpPr txBox="1"/>
      </xdr:nvSpPr>
      <xdr:spPr>
        <a:xfrm>
          <a:off x="635908" y="2219556"/>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r" defTabSz="914400" rtl="0" eaLnBrk="1" latinLnBrk="0" hangingPunct="1"/>
          <a:r>
            <a:rPr lang="pt-BR" sz="1200" kern="1200">
              <a:solidFill>
                <a:schemeClr val="lt1"/>
              </a:solidFill>
              <a:latin typeface="+mn-lt"/>
              <a:ea typeface="+mn-ea"/>
              <a:cs typeface="+mn-cs"/>
            </a:rPr>
            <a:t>PERCENTUAL DE CONTRIBUIÇÃO</a:t>
          </a:r>
        </a:p>
      </xdr:txBody>
    </xdr:sp>
    <xdr:clientData/>
  </xdr:oneCellAnchor>
  <xdr:oneCellAnchor>
    <xdr:from>
      <xdr:col>1</xdr:col>
      <xdr:colOff>27106</xdr:colOff>
      <xdr:row>9</xdr:row>
      <xdr:rowOff>10585</xdr:rowOff>
    </xdr:from>
    <xdr:ext cx="2340000" cy="287261"/>
    <xdr:sp macro="" textlink="">
      <xdr:nvSpPr>
        <xdr:cNvPr id="11" name="CaixaDeTexto 10">
          <a:extLst>
            <a:ext uri="{FF2B5EF4-FFF2-40B4-BE49-F238E27FC236}">
              <a16:creationId xmlns:a16="http://schemas.microsoft.com/office/drawing/2014/main" id="{A9B0C516-D082-45DF-B5C7-ED4439172C4E}"/>
            </a:ext>
          </a:extLst>
        </xdr:cNvPr>
        <xdr:cNvSpPr txBox="1"/>
      </xdr:nvSpPr>
      <xdr:spPr>
        <a:xfrm>
          <a:off x="637258" y="2868085"/>
          <a:ext cx="2340000" cy="287261"/>
        </a:xfrm>
        <a:prstGeom prst="rect">
          <a:avLst/>
        </a:prstGeom>
        <a:solidFill>
          <a:srgbClr val="FDAB23"/>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pt-BR" sz="1200" kern="1200">
              <a:solidFill>
                <a:schemeClr val="lt1"/>
              </a:solidFill>
              <a:latin typeface="+mn-lt"/>
              <a:ea typeface="+mn-ea"/>
              <a:cs typeface="+mn-cs"/>
            </a:rPr>
            <a:t>CAPITAL ADICIONAL DE RISCO</a:t>
          </a:r>
        </a:p>
      </xdr:txBody>
    </xdr:sp>
    <xdr:clientData/>
  </xdr:oneCellAnchor>
  <xdr:oneCellAnchor>
    <xdr:from>
      <xdr:col>1</xdr:col>
      <xdr:colOff>24712</xdr:colOff>
      <xdr:row>7</xdr:row>
      <xdr:rowOff>315385</xdr:rowOff>
    </xdr:from>
    <xdr:ext cx="2340000" cy="287261"/>
    <xdr:sp macro="" textlink="">
      <xdr:nvSpPr>
        <xdr:cNvPr id="5" name="CaixaDeTexto 4">
          <a:extLst>
            <a:ext uri="{FF2B5EF4-FFF2-40B4-BE49-F238E27FC236}">
              <a16:creationId xmlns:a16="http://schemas.microsoft.com/office/drawing/2014/main" id="{5D6B1A37-DFAC-4E83-AE25-90416DEAD59E}"/>
            </a:ext>
          </a:extLst>
        </xdr:cNvPr>
        <xdr:cNvSpPr txBox="1"/>
      </xdr:nvSpPr>
      <xdr:spPr>
        <a:xfrm>
          <a:off x="634864" y="2537885"/>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r" defTabSz="914400" rtl="0" eaLnBrk="1" fontAlgn="auto" latinLnBrk="0" hangingPunct="1">
            <a:lnSpc>
              <a:spcPct val="100000"/>
            </a:lnSpc>
            <a:spcBef>
              <a:spcPts val="0"/>
            </a:spcBef>
            <a:spcAft>
              <a:spcPts val="0"/>
            </a:spcAft>
            <a:buClrTx/>
            <a:buSzTx/>
            <a:buFontTx/>
            <a:buNone/>
            <a:tabLst/>
            <a:defRPr/>
          </a:pPr>
          <a:r>
            <a:rPr lang="pt-BR" sz="1200" kern="1200">
              <a:solidFill>
                <a:schemeClr val="lt1"/>
              </a:solidFill>
              <a:latin typeface="+mn-lt"/>
              <a:ea typeface="+mn-ea"/>
              <a:cs typeface="+mn-cs"/>
            </a:rPr>
            <a:t>VALOR DA CONTRIBUIÇÃO</a:t>
          </a:r>
        </a:p>
      </xdr:txBody>
    </xdr:sp>
    <xdr:clientData/>
  </xdr:oneCellAnchor>
  <xdr:twoCellAnchor>
    <xdr:from>
      <xdr:col>14</xdr:col>
      <xdr:colOff>434956</xdr:colOff>
      <xdr:row>4</xdr:row>
      <xdr:rowOff>156113</xdr:rowOff>
    </xdr:from>
    <xdr:to>
      <xdr:col>16</xdr:col>
      <xdr:colOff>589401</xdr:colOff>
      <xdr:row>5</xdr:row>
      <xdr:rowOff>234613</xdr:rowOff>
    </xdr:to>
    <xdr:sp macro="" textlink="RESUMO!B2">
      <xdr:nvSpPr>
        <xdr:cNvPr id="24" name="Retângulo: Cantos Arredondados 23">
          <a:extLst>
            <a:ext uri="{FF2B5EF4-FFF2-40B4-BE49-F238E27FC236}">
              <a16:creationId xmlns:a16="http://schemas.microsoft.com/office/drawing/2014/main" id="{9D5CE1A4-D023-40DA-BD91-C252BAE478BB}"/>
            </a:ext>
          </a:extLst>
        </xdr:cNvPr>
        <xdr:cNvSpPr/>
      </xdr:nvSpPr>
      <xdr:spPr>
        <a:xfrm>
          <a:off x="7540272" y="1426113"/>
          <a:ext cx="1370971" cy="396000"/>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fld id="{3A7E4E7C-8414-4FB8-85AA-BD6AB66CAB00}" type="TxLink">
            <a:rPr lang="en-US" sz="1200" b="1" kern="1200">
              <a:solidFill>
                <a:schemeClr val="lt1"/>
              </a:solidFill>
              <a:latin typeface="+mn-lt"/>
              <a:ea typeface="+mn-ea"/>
              <a:cs typeface="+mn-cs"/>
            </a:rPr>
            <a:pPr marL="0" indent="0" algn="ctr" defTabSz="914400" rtl="0" eaLnBrk="1" latinLnBrk="0" hangingPunct="1"/>
            <a:t> R$ 83.205,58 </a:t>
          </a:fld>
          <a:endParaRPr lang="pt-BR" sz="1200" b="1" kern="1200">
            <a:solidFill>
              <a:schemeClr val="lt1"/>
            </a:solidFill>
            <a:latin typeface="+mn-lt"/>
            <a:ea typeface="+mn-ea"/>
            <a:cs typeface="+mn-cs"/>
          </a:endParaRPr>
        </a:p>
      </xdr:txBody>
    </xdr:sp>
    <xdr:clientData/>
  </xdr:twoCellAnchor>
  <xdr:twoCellAnchor>
    <xdr:from>
      <xdr:col>14</xdr:col>
      <xdr:colOff>434955</xdr:colOff>
      <xdr:row>6</xdr:row>
      <xdr:rowOff>79913</xdr:rowOff>
    </xdr:from>
    <xdr:to>
      <xdr:col>16</xdr:col>
      <xdr:colOff>589400</xdr:colOff>
      <xdr:row>7</xdr:row>
      <xdr:rowOff>158413</xdr:rowOff>
    </xdr:to>
    <xdr:sp macro="" textlink="RESUMO!C2">
      <xdr:nvSpPr>
        <xdr:cNvPr id="25" name="Retângulo: Cantos Arredondados 24">
          <a:extLst>
            <a:ext uri="{FF2B5EF4-FFF2-40B4-BE49-F238E27FC236}">
              <a16:creationId xmlns:a16="http://schemas.microsoft.com/office/drawing/2014/main" id="{9DBD22AE-70C5-4C17-B4F9-FD82EA3392F6}"/>
            </a:ext>
          </a:extLst>
        </xdr:cNvPr>
        <xdr:cNvSpPr/>
      </xdr:nvSpPr>
      <xdr:spPr>
        <a:xfrm>
          <a:off x="7525788" y="1984913"/>
          <a:ext cx="1368001" cy="396000"/>
        </a:xfrm>
        <a:prstGeom prst="roundRect">
          <a:avLst/>
        </a:prstGeom>
        <a:ln>
          <a:solidFill>
            <a:srgbClr val="10658A"/>
          </a:solidFill>
        </a:ln>
      </xdr:spPr>
      <xdr:style>
        <a:lnRef idx="2">
          <a:schemeClr val="accent1"/>
        </a:lnRef>
        <a:fillRef idx="1">
          <a:schemeClr val="lt1"/>
        </a:fillRef>
        <a:effectRef idx="0">
          <a:schemeClr val="accent1"/>
        </a:effectRef>
        <a:fontRef idx="minor">
          <a:schemeClr val="dk1"/>
        </a:fontRef>
      </xdr:style>
      <xdr:txBody>
        <a:bodyPr wrap="square" rtlCol="0" anchor="ctr"/>
        <a:lstStyle/>
        <a:p>
          <a:pPr marL="0" indent="0" algn="ctr" defTabSz="914400" rtl="0" eaLnBrk="1" latinLnBrk="0" hangingPunct="1"/>
          <a:fld id="{4B4ED2BD-5A91-4E02-8678-75DE252CE69B}" type="TxLink">
            <a:rPr lang="en-US" sz="1100" b="1" i="0" u="none" strike="noStrike" kern="1200">
              <a:solidFill>
                <a:srgbClr val="000000"/>
              </a:solidFill>
              <a:latin typeface="Calibri"/>
              <a:ea typeface="+mn-ea"/>
              <a:cs typeface="Calibri"/>
            </a:rPr>
            <a:pPr marL="0" indent="0" algn="ctr" defTabSz="914400" rtl="0" eaLnBrk="1" latinLnBrk="0" hangingPunct="1"/>
            <a:t> R$ 202,93 </a:t>
          </a:fld>
          <a:endParaRPr lang="pt-BR" sz="1100" b="1" i="0" u="none" strike="noStrike" kern="1200">
            <a:solidFill>
              <a:srgbClr val="000000"/>
            </a:solidFill>
            <a:latin typeface="Calibri"/>
            <a:ea typeface="+mn-ea"/>
            <a:cs typeface="Calibri"/>
          </a:endParaRPr>
        </a:p>
      </xdr:txBody>
    </xdr:sp>
    <xdr:clientData/>
  </xdr:twoCellAnchor>
  <xdr:twoCellAnchor>
    <xdr:from>
      <xdr:col>14</xdr:col>
      <xdr:colOff>435623</xdr:colOff>
      <xdr:row>8</xdr:row>
      <xdr:rowOff>19755</xdr:rowOff>
    </xdr:from>
    <xdr:to>
      <xdr:col>16</xdr:col>
      <xdr:colOff>590068</xdr:colOff>
      <xdr:row>9</xdr:row>
      <xdr:rowOff>98255</xdr:rowOff>
    </xdr:to>
    <xdr:sp macro="" textlink="RESUMO!D2">
      <xdr:nvSpPr>
        <xdr:cNvPr id="26" name="Retângulo: Cantos Arredondados 25">
          <a:extLst>
            <a:ext uri="{FF2B5EF4-FFF2-40B4-BE49-F238E27FC236}">
              <a16:creationId xmlns:a16="http://schemas.microsoft.com/office/drawing/2014/main" id="{DAE8F977-2B77-4B17-A3CD-8A2DD92760C1}"/>
            </a:ext>
          </a:extLst>
        </xdr:cNvPr>
        <xdr:cNvSpPr/>
      </xdr:nvSpPr>
      <xdr:spPr>
        <a:xfrm>
          <a:off x="7540939" y="2559755"/>
          <a:ext cx="1370971" cy="396000"/>
        </a:xfrm>
        <a:prstGeom prst="roundRect">
          <a:avLst/>
        </a:prstGeom>
        <a:ln>
          <a:solidFill>
            <a:srgbClr val="10658A"/>
          </a:solidFill>
        </a:ln>
      </xdr:spPr>
      <xdr:style>
        <a:lnRef idx="2">
          <a:schemeClr val="accent1"/>
        </a:lnRef>
        <a:fillRef idx="1">
          <a:schemeClr val="lt1"/>
        </a:fillRef>
        <a:effectRef idx="0">
          <a:schemeClr val="accent1"/>
        </a:effectRef>
        <a:fontRef idx="minor">
          <a:schemeClr val="dk1"/>
        </a:fontRef>
      </xdr:style>
      <xdr:txBody>
        <a:bodyPr wrap="square" rtlCol="0" anchor="ctr"/>
        <a:lstStyle/>
        <a:p>
          <a:pPr marL="0" indent="0" algn="ctr" defTabSz="914400" rtl="0" eaLnBrk="1" latinLnBrk="0" hangingPunct="1"/>
          <a:fld id="{40969CC6-F884-4C6B-96A6-5005C2F57130}" type="TxLink">
            <a:rPr lang="en-US" sz="1100" b="1" i="0" u="none" strike="noStrike" kern="1200">
              <a:solidFill>
                <a:srgbClr val="000000"/>
              </a:solidFill>
              <a:latin typeface="Calibri"/>
              <a:ea typeface="+mn-ea"/>
              <a:cs typeface="Calibri"/>
            </a:rPr>
            <a:pPr marL="0" indent="0" algn="ctr" defTabSz="914400" rtl="0" eaLnBrk="1" latinLnBrk="0" hangingPunct="1"/>
            <a:t> R$ 162,06 </a:t>
          </a:fld>
          <a:endParaRPr lang="pt-BR" sz="1800" b="1" kern="1200">
            <a:solidFill>
              <a:schemeClr val="dk1"/>
            </a:solidFill>
            <a:latin typeface="+mn-lt"/>
            <a:ea typeface="+mn-ea"/>
            <a:cs typeface="+mn-cs"/>
          </a:endParaRPr>
        </a:p>
      </xdr:txBody>
    </xdr:sp>
    <xdr:clientData/>
  </xdr:twoCellAnchor>
  <xdr:twoCellAnchor>
    <xdr:from>
      <xdr:col>14</xdr:col>
      <xdr:colOff>436348</xdr:colOff>
      <xdr:row>9</xdr:row>
      <xdr:rowOff>261945</xdr:rowOff>
    </xdr:from>
    <xdr:to>
      <xdr:col>16</xdr:col>
      <xdr:colOff>590793</xdr:colOff>
      <xdr:row>11</xdr:row>
      <xdr:rowOff>22945</xdr:rowOff>
    </xdr:to>
    <xdr:sp macro="" textlink="RESUMO!E2">
      <xdr:nvSpPr>
        <xdr:cNvPr id="27" name="Retângulo: Cantos Arredondados 26">
          <a:extLst>
            <a:ext uri="{FF2B5EF4-FFF2-40B4-BE49-F238E27FC236}">
              <a16:creationId xmlns:a16="http://schemas.microsoft.com/office/drawing/2014/main" id="{F0E5BE7F-3C29-4AAF-AC87-A96394A09E3D}"/>
            </a:ext>
          </a:extLst>
        </xdr:cNvPr>
        <xdr:cNvSpPr/>
      </xdr:nvSpPr>
      <xdr:spPr>
        <a:xfrm>
          <a:off x="7541664" y="3119445"/>
          <a:ext cx="1370971" cy="396000"/>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fld id="{B478CA35-05C7-4D11-A285-2E1421D7F072}" type="TxLink">
            <a:rPr lang="en-US" sz="1200" b="1" kern="1200">
              <a:solidFill>
                <a:schemeClr val="lt1"/>
              </a:solidFill>
              <a:latin typeface="+mn-lt"/>
              <a:ea typeface="+mn-ea"/>
              <a:cs typeface="+mn-cs"/>
            </a:rPr>
            <a:pPr marL="0" indent="0" algn="ctr" defTabSz="914400" rtl="0" eaLnBrk="1" latinLnBrk="0" hangingPunct="1"/>
            <a:t> R$ 364,99 </a:t>
          </a:fld>
          <a:endParaRPr lang="pt-BR" sz="1200" b="1" kern="1200">
            <a:solidFill>
              <a:schemeClr val="lt1"/>
            </a:solidFill>
            <a:latin typeface="+mn-lt"/>
            <a:ea typeface="+mn-ea"/>
            <a:cs typeface="+mn-cs"/>
          </a:endParaRPr>
        </a:p>
      </xdr:txBody>
    </xdr:sp>
    <xdr:clientData/>
  </xdr:twoCellAnchor>
  <xdr:twoCellAnchor>
    <xdr:from>
      <xdr:col>10</xdr:col>
      <xdr:colOff>1044406</xdr:colOff>
      <xdr:row>4</xdr:row>
      <xdr:rowOff>172098</xdr:rowOff>
    </xdr:from>
    <xdr:to>
      <xdr:col>14</xdr:col>
      <xdr:colOff>312080</xdr:colOff>
      <xdr:row>5</xdr:row>
      <xdr:rowOff>250598</xdr:rowOff>
    </xdr:to>
    <xdr:sp macro="" textlink="G8">
      <xdr:nvSpPr>
        <xdr:cNvPr id="33" name="Retângulo: Cantos Arredondados 32">
          <a:extLst>
            <a:ext uri="{FF2B5EF4-FFF2-40B4-BE49-F238E27FC236}">
              <a16:creationId xmlns:a16="http://schemas.microsoft.com/office/drawing/2014/main" id="{2325E3C9-74C1-4F29-8374-DD4AB67BBB04}"/>
            </a:ext>
          </a:extLst>
        </xdr:cNvPr>
        <xdr:cNvSpPr/>
      </xdr:nvSpPr>
      <xdr:spPr>
        <a:xfrm>
          <a:off x="5245432" y="1442098"/>
          <a:ext cx="2171964" cy="396000"/>
        </a:xfrm>
        <a:prstGeom prst="roundRect">
          <a:avLst/>
        </a:prstGeom>
        <a:solidFill>
          <a:srgbClr val="555555"/>
        </a:solidFill>
        <a:ln>
          <a:solidFill>
            <a:srgbClr val="55555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200" b="1" kern="1200">
              <a:solidFill>
                <a:schemeClr val="lt1"/>
              </a:solidFill>
              <a:latin typeface="+mn-lt"/>
              <a:ea typeface="+mn-ea"/>
              <a:cs typeface="+mn-cs"/>
            </a:rPr>
            <a:t>CAPITAL SEGURADO </a:t>
          </a:r>
        </a:p>
        <a:p>
          <a:pPr marL="0" indent="0" algn="ctr" defTabSz="914400" rtl="0" eaLnBrk="1" latinLnBrk="0" hangingPunct="1"/>
          <a:r>
            <a:rPr lang="en-US" sz="1200" b="1" kern="1200">
              <a:solidFill>
                <a:schemeClr val="lt1"/>
              </a:solidFill>
              <a:latin typeface="+mn-lt"/>
              <a:ea typeface="+mn-ea"/>
              <a:cs typeface="+mn-cs"/>
            </a:rPr>
            <a:t>(MORTE E INVALIDEZ)</a:t>
          </a:r>
          <a:fld id="{24E979CB-1FCE-4A85-9E2E-CE070FCE8D9F}" type="TxLink">
            <a:rPr lang="en-US" sz="1200" b="1" i="0" u="none" strike="noStrike" kern="1200">
              <a:solidFill>
                <a:schemeClr val="lt1"/>
              </a:solidFill>
              <a:latin typeface="+mn-lt"/>
              <a:ea typeface="+mn-ea"/>
              <a:cs typeface="+mn-cs"/>
            </a:rPr>
            <a:pPr marL="0" indent="0" algn="ctr" defTabSz="914400" rtl="0" eaLnBrk="1" latinLnBrk="0" hangingPunct="1"/>
            <a:t> </a:t>
          </a:fld>
          <a:endParaRPr lang="pt-BR" sz="1200" b="1" kern="1200">
            <a:solidFill>
              <a:schemeClr val="lt1"/>
            </a:solidFill>
            <a:latin typeface="+mn-lt"/>
            <a:ea typeface="+mn-ea"/>
            <a:cs typeface="+mn-cs"/>
          </a:endParaRPr>
        </a:p>
      </xdr:txBody>
    </xdr:sp>
    <xdr:clientData/>
  </xdr:twoCellAnchor>
  <xdr:twoCellAnchor>
    <xdr:from>
      <xdr:col>10</xdr:col>
      <xdr:colOff>1043573</xdr:colOff>
      <xdr:row>6</xdr:row>
      <xdr:rowOff>85873</xdr:rowOff>
    </xdr:from>
    <xdr:to>
      <xdr:col>14</xdr:col>
      <xdr:colOff>312110</xdr:colOff>
      <xdr:row>7</xdr:row>
      <xdr:rowOff>164373</xdr:rowOff>
    </xdr:to>
    <xdr:sp macro="" textlink="G8">
      <xdr:nvSpPr>
        <xdr:cNvPr id="37" name="Retângulo: Cantos Arredondados 36">
          <a:extLst>
            <a:ext uri="{FF2B5EF4-FFF2-40B4-BE49-F238E27FC236}">
              <a16:creationId xmlns:a16="http://schemas.microsoft.com/office/drawing/2014/main" id="{E5C28D31-C315-413C-901B-ACF50190DCFF}"/>
            </a:ext>
          </a:extLst>
        </xdr:cNvPr>
        <xdr:cNvSpPr/>
      </xdr:nvSpPr>
      <xdr:spPr>
        <a:xfrm>
          <a:off x="5244599" y="1990873"/>
          <a:ext cx="2172827" cy="396000"/>
        </a:xfrm>
        <a:prstGeom prst="roundRect">
          <a:avLst/>
        </a:prstGeom>
        <a:solidFill>
          <a:srgbClr val="555555"/>
        </a:solidFill>
        <a:ln>
          <a:solidFill>
            <a:srgbClr val="55555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r" defTabSz="914400" rtl="0" eaLnBrk="1" fontAlgn="auto" latinLnBrk="0" hangingPunct="1">
            <a:lnSpc>
              <a:spcPct val="100000"/>
            </a:lnSpc>
            <a:spcBef>
              <a:spcPts val="0"/>
            </a:spcBef>
            <a:spcAft>
              <a:spcPts val="0"/>
            </a:spcAft>
            <a:buClrTx/>
            <a:buSzTx/>
            <a:buFontTx/>
            <a:buNone/>
            <a:tabLst/>
            <a:defRPr/>
          </a:pPr>
          <a:r>
            <a:rPr lang="pt-BR" sz="1200" b="0" kern="1200">
              <a:solidFill>
                <a:schemeClr val="lt1"/>
              </a:solidFill>
              <a:latin typeface="+mn-lt"/>
              <a:ea typeface="+mn-ea"/>
              <a:cs typeface="+mn-cs"/>
            </a:rPr>
            <a:t>PRÊMIO MORTE</a:t>
          </a:r>
        </a:p>
      </xdr:txBody>
    </xdr:sp>
    <xdr:clientData/>
  </xdr:twoCellAnchor>
  <xdr:twoCellAnchor>
    <xdr:from>
      <xdr:col>10</xdr:col>
      <xdr:colOff>1037723</xdr:colOff>
      <xdr:row>8</xdr:row>
      <xdr:rowOff>19922</xdr:rowOff>
    </xdr:from>
    <xdr:to>
      <xdr:col>14</xdr:col>
      <xdr:colOff>306260</xdr:colOff>
      <xdr:row>9</xdr:row>
      <xdr:rowOff>98422</xdr:rowOff>
    </xdr:to>
    <xdr:sp macro="" textlink="AA14">
      <xdr:nvSpPr>
        <xdr:cNvPr id="38" name="Retângulo: Cantos Arredondados 37">
          <a:extLst>
            <a:ext uri="{FF2B5EF4-FFF2-40B4-BE49-F238E27FC236}">
              <a16:creationId xmlns:a16="http://schemas.microsoft.com/office/drawing/2014/main" id="{FEC0099C-D894-449A-85C1-82BEDF90699D}"/>
            </a:ext>
          </a:extLst>
        </xdr:cNvPr>
        <xdr:cNvSpPr/>
      </xdr:nvSpPr>
      <xdr:spPr>
        <a:xfrm>
          <a:off x="5238749" y="2559922"/>
          <a:ext cx="2172827" cy="396000"/>
        </a:xfrm>
        <a:prstGeom prst="roundRect">
          <a:avLst/>
        </a:prstGeom>
        <a:solidFill>
          <a:srgbClr val="555555"/>
        </a:solidFill>
        <a:ln>
          <a:solidFill>
            <a:srgbClr val="55555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r" defTabSz="914400" rtl="0" eaLnBrk="1" fontAlgn="auto" latinLnBrk="0" hangingPunct="1">
            <a:lnSpc>
              <a:spcPct val="100000"/>
            </a:lnSpc>
            <a:spcBef>
              <a:spcPts val="0"/>
            </a:spcBef>
            <a:spcAft>
              <a:spcPts val="0"/>
            </a:spcAft>
            <a:buClrTx/>
            <a:buSzTx/>
            <a:buFontTx/>
            <a:buNone/>
            <a:tabLst/>
            <a:defRPr/>
          </a:pPr>
          <a:r>
            <a:rPr lang="pt-BR" sz="1200" b="0" kern="1200">
              <a:solidFill>
                <a:schemeClr val="lt1"/>
              </a:solidFill>
              <a:latin typeface="+mn-lt"/>
              <a:ea typeface="+mn-ea"/>
              <a:cs typeface="+mn-cs"/>
            </a:rPr>
            <a:t>PRÊMIO INVALIDEZ</a:t>
          </a:r>
          <a:fld id="{24E979CB-1FCE-4A85-9E2E-CE070FCE8D9F}" type="TxLink">
            <a:rPr lang="en-US" sz="1200" b="0" i="0" u="none" strike="noStrike" kern="1200">
              <a:solidFill>
                <a:schemeClr val="lt1"/>
              </a:solidFill>
              <a:latin typeface="+mn-lt"/>
              <a:ea typeface="+mn-ea"/>
              <a:cs typeface="+mn-cs"/>
            </a:rPr>
            <a:pPr marL="0" marR="0" lvl="0" indent="0" algn="r" defTabSz="914400" rtl="0" eaLnBrk="1" fontAlgn="auto" latinLnBrk="0" hangingPunct="1">
              <a:lnSpc>
                <a:spcPct val="100000"/>
              </a:lnSpc>
              <a:spcBef>
                <a:spcPts val="0"/>
              </a:spcBef>
              <a:spcAft>
                <a:spcPts val="0"/>
              </a:spcAft>
              <a:buClrTx/>
              <a:buSzTx/>
              <a:buFontTx/>
              <a:buNone/>
              <a:tabLst/>
              <a:defRPr/>
            </a:pPr>
            <a:t> </a:t>
          </a:fld>
          <a:endParaRPr lang="pt-BR" sz="1200" b="0" kern="1200">
            <a:solidFill>
              <a:schemeClr val="lt1"/>
            </a:solidFill>
            <a:latin typeface="+mn-lt"/>
            <a:ea typeface="+mn-ea"/>
            <a:cs typeface="+mn-cs"/>
          </a:endParaRPr>
        </a:p>
      </xdr:txBody>
    </xdr:sp>
    <xdr:clientData/>
  </xdr:twoCellAnchor>
  <xdr:twoCellAnchor>
    <xdr:from>
      <xdr:col>10</xdr:col>
      <xdr:colOff>1043665</xdr:colOff>
      <xdr:row>9</xdr:row>
      <xdr:rowOff>256097</xdr:rowOff>
    </xdr:from>
    <xdr:to>
      <xdr:col>14</xdr:col>
      <xdr:colOff>312202</xdr:colOff>
      <xdr:row>11</xdr:row>
      <xdr:rowOff>17097</xdr:rowOff>
    </xdr:to>
    <xdr:sp macro="" textlink="G8">
      <xdr:nvSpPr>
        <xdr:cNvPr id="40" name="Retângulo: Cantos Arredondados 39">
          <a:extLst>
            <a:ext uri="{FF2B5EF4-FFF2-40B4-BE49-F238E27FC236}">
              <a16:creationId xmlns:a16="http://schemas.microsoft.com/office/drawing/2014/main" id="{17E80A3E-7588-4271-9434-DB70BDC01E59}"/>
            </a:ext>
          </a:extLst>
        </xdr:cNvPr>
        <xdr:cNvSpPr/>
      </xdr:nvSpPr>
      <xdr:spPr>
        <a:xfrm>
          <a:off x="5244691" y="3113597"/>
          <a:ext cx="2172827" cy="396000"/>
        </a:xfrm>
        <a:prstGeom prst="roundRect">
          <a:avLst/>
        </a:prstGeom>
        <a:solidFill>
          <a:srgbClr val="555555"/>
        </a:solidFill>
        <a:ln>
          <a:solidFill>
            <a:srgbClr val="55555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r" defTabSz="914400" rtl="0" eaLnBrk="1" fontAlgn="auto" latinLnBrk="0" hangingPunct="1">
            <a:lnSpc>
              <a:spcPct val="100000"/>
            </a:lnSpc>
            <a:spcBef>
              <a:spcPts val="0"/>
            </a:spcBef>
            <a:spcAft>
              <a:spcPts val="0"/>
            </a:spcAft>
            <a:buClrTx/>
            <a:buSzTx/>
            <a:buFontTx/>
            <a:buNone/>
            <a:tabLst/>
            <a:defRPr/>
          </a:pPr>
          <a:r>
            <a:rPr lang="pt-BR" sz="1200" b="1" kern="1200">
              <a:solidFill>
                <a:schemeClr val="lt1"/>
              </a:solidFill>
              <a:latin typeface="+mn-lt"/>
              <a:ea typeface="+mn-ea"/>
              <a:cs typeface="+mn-cs"/>
            </a:rPr>
            <a:t>PRÊMIO MORTE + INVALIDEZ</a:t>
          </a:r>
        </a:p>
      </xdr:txBody>
    </xdr:sp>
    <xdr:clientData/>
  </xdr:twoCellAnchor>
  <xdr:twoCellAnchor>
    <xdr:from>
      <xdr:col>17</xdr:col>
      <xdr:colOff>340784</xdr:colOff>
      <xdr:row>4</xdr:row>
      <xdr:rowOff>156634</xdr:rowOff>
    </xdr:from>
    <xdr:to>
      <xdr:col>19</xdr:col>
      <xdr:colOff>495229</xdr:colOff>
      <xdr:row>5</xdr:row>
      <xdr:rowOff>235134</xdr:rowOff>
    </xdr:to>
    <xdr:sp macro="" textlink="RESUMO!B4">
      <xdr:nvSpPr>
        <xdr:cNvPr id="52" name="Retângulo: Cantos Arredondados 51">
          <a:extLst>
            <a:ext uri="{FF2B5EF4-FFF2-40B4-BE49-F238E27FC236}">
              <a16:creationId xmlns:a16="http://schemas.microsoft.com/office/drawing/2014/main" id="{3FE7A55E-894D-49D5-ADF6-BEB4FDA7D240}"/>
            </a:ext>
          </a:extLst>
        </xdr:cNvPr>
        <xdr:cNvSpPr/>
      </xdr:nvSpPr>
      <xdr:spPr>
        <a:xfrm>
          <a:off x="9280173" y="1426634"/>
          <a:ext cx="1368000" cy="396000"/>
        </a:xfrm>
        <a:prstGeom prst="roundRect">
          <a:avLst/>
        </a:prstGeom>
        <a:solidFill>
          <a:srgbClr val="FDAB23">
            <a:alpha val="85000"/>
          </a:srgbClr>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fld id="{7CF79F34-0375-4D1D-AB92-25B1A832A82E}" type="TxLink">
            <a:rPr lang="en-US" sz="1200" b="1" kern="1200">
              <a:solidFill>
                <a:schemeClr val="lt1"/>
              </a:solidFill>
              <a:latin typeface="+mn-lt"/>
              <a:ea typeface="+mn-ea"/>
              <a:cs typeface="+mn-cs"/>
            </a:rPr>
            <a:pPr marL="0" marR="0" lvl="0" indent="0" algn="ctr" defTabSz="914400" rtl="0" eaLnBrk="1" fontAlgn="auto" latinLnBrk="0" hangingPunct="1">
              <a:lnSpc>
                <a:spcPct val="100000"/>
              </a:lnSpc>
              <a:spcBef>
                <a:spcPts val="0"/>
              </a:spcBef>
              <a:spcAft>
                <a:spcPts val="0"/>
              </a:spcAft>
              <a:buClrTx/>
              <a:buSzTx/>
              <a:buFontTx/>
              <a:buNone/>
              <a:tabLst/>
              <a:defRPr/>
            </a:pPr>
            <a:t> R$ 100.000,00 </a:t>
          </a:fld>
          <a:endParaRPr lang="pt-BR" sz="1200" b="1" kern="1200">
            <a:solidFill>
              <a:schemeClr val="lt1"/>
            </a:solidFill>
            <a:latin typeface="+mn-lt"/>
            <a:ea typeface="+mn-ea"/>
            <a:cs typeface="+mn-cs"/>
          </a:endParaRPr>
        </a:p>
      </xdr:txBody>
    </xdr:sp>
    <xdr:clientData/>
  </xdr:twoCellAnchor>
  <xdr:twoCellAnchor>
    <xdr:from>
      <xdr:col>17</xdr:col>
      <xdr:colOff>340784</xdr:colOff>
      <xdr:row>6</xdr:row>
      <xdr:rowOff>80434</xdr:rowOff>
    </xdr:from>
    <xdr:to>
      <xdr:col>19</xdr:col>
      <xdr:colOff>495229</xdr:colOff>
      <xdr:row>7</xdr:row>
      <xdr:rowOff>158934</xdr:rowOff>
    </xdr:to>
    <xdr:sp macro="" textlink="RESUMO!C4">
      <xdr:nvSpPr>
        <xdr:cNvPr id="53" name="Retângulo: Cantos Arredondados 52">
          <a:extLst>
            <a:ext uri="{FF2B5EF4-FFF2-40B4-BE49-F238E27FC236}">
              <a16:creationId xmlns:a16="http://schemas.microsoft.com/office/drawing/2014/main" id="{91DE6E62-3A63-4015-BC5A-8FEAAEC5F802}"/>
            </a:ext>
          </a:extLst>
        </xdr:cNvPr>
        <xdr:cNvSpPr/>
      </xdr:nvSpPr>
      <xdr:spPr>
        <a:xfrm>
          <a:off x="9280173" y="1985434"/>
          <a:ext cx="1368000" cy="396000"/>
        </a:xfrm>
        <a:prstGeom prst="roundRect">
          <a:avLst/>
        </a:prstGeom>
        <a:ln>
          <a:solidFill>
            <a:srgbClr val="FDAB23"/>
          </a:solidFill>
        </a:ln>
      </xdr:spPr>
      <xdr:style>
        <a:lnRef idx="2">
          <a:schemeClr val="accent1"/>
        </a:lnRef>
        <a:fillRef idx="1">
          <a:schemeClr val="lt1"/>
        </a:fillRef>
        <a:effectRef idx="0">
          <a:schemeClr val="accent1"/>
        </a:effectRef>
        <a:fontRef idx="minor">
          <a:schemeClr val="dk1"/>
        </a:fontRef>
      </xdr:style>
      <xdr:txBody>
        <a:bodyPr wrap="square" rtlCol="0" anchor="ctr"/>
        <a:lstStyle/>
        <a:p>
          <a:pPr marL="0" indent="0" algn="ctr" defTabSz="914400" rtl="0" eaLnBrk="1" latinLnBrk="0" hangingPunct="1"/>
          <a:fld id="{5E46061E-DA40-4C8B-B2D1-9C17F07DF9BC}" type="TxLink">
            <a:rPr lang="en-US" sz="1100" b="1" i="0" u="none" strike="noStrike" kern="1200">
              <a:solidFill>
                <a:srgbClr val="000000"/>
              </a:solidFill>
              <a:latin typeface="Calibri"/>
              <a:ea typeface="+mn-ea"/>
              <a:cs typeface="Calibri"/>
            </a:rPr>
            <a:pPr marL="0" indent="0" algn="ctr" defTabSz="914400" rtl="0" eaLnBrk="1" latinLnBrk="0" hangingPunct="1"/>
            <a:t> R$ 243,89 </a:t>
          </a:fld>
          <a:endParaRPr lang="pt-BR" sz="1800" b="1" kern="1200">
            <a:solidFill>
              <a:schemeClr val="dk1"/>
            </a:solidFill>
            <a:latin typeface="+mn-lt"/>
            <a:ea typeface="+mn-ea"/>
            <a:cs typeface="+mn-cs"/>
          </a:endParaRPr>
        </a:p>
      </xdr:txBody>
    </xdr:sp>
    <xdr:clientData/>
  </xdr:twoCellAnchor>
  <xdr:twoCellAnchor>
    <xdr:from>
      <xdr:col>17</xdr:col>
      <xdr:colOff>328084</xdr:colOff>
      <xdr:row>8</xdr:row>
      <xdr:rowOff>16934</xdr:rowOff>
    </xdr:from>
    <xdr:to>
      <xdr:col>19</xdr:col>
      <xdr:colOff>482529</xdr:colOff>
      <xdr:row>9</xdr:row>
      <xdr:rowOff>95434</xdr:rowOff>
    </xdr:to>
    <xdr:sp macro="" textlink="RESUMO!D4">
      <xdr:nvSpPr>
        <xdr:cNvPr id="54" name="Retângulo: Cantos Arredondados 53">
          <a:extLst>
            <a:ext uri="{FF2B5EF4-FFF2-40B4-BE49-F238E27FC236}">
              <a16:creationId xmlns:a16="http://schemas.microsoft.com/office/drawing/2014/main" id="{37D1EB8D-5353-462C-9A1B-2F5789E148C4}"/>
            </a:ext>
          </a:extLst>
        </xdr:cNvPr>
        <xdr:cNvSpPr/>
      </xdr:nvSpPr>
      <xdr:spPr>
        <a:xfrm>
          <a:off x="9267473" y="2556934"/>
          <a:ext cx="1368000" cy="396000"/>
        </a:xfrm>
        <a:prstGeom prst="roundRect">
          <a:avLst/>
        </a:prstGeom>
        <a:ln>
          <a:solidFill>
            <a:srgbClr val="FDAB23"/>
          </a:solidFill>
        </a:ln>
      </xdr:spPr>
      <xdr:style>
        <a:lnRef idx="2">
          <a:schemeClr val="accent1"/>
        </a:lnRef>
        <a:fillRef idx="1">
          <a:schemeClr val="lt1"/>
        </a:fillRef>
        <a:effectRef idx="0">
          <a:schemeClr val="accent1"/>
        </a:effectRef>
        <a:fontRef idx="minor">
          <a:schemeClr val="dk1"/>
        </a:fontRef>
      </xdr:style>
      <xdr:txBody>
        <a:bodyPr wrap="square" rtlCol="0" anchor="ctr"/>
        <a:lstStyle/>
        <a:p>
          <a:pPr marL="0" indent="0" algn="ctr" defTabSz="914400" rtl="0" eaLnBrk="1" latinLnBrk="0" hangingPunct="1"/>
          <a:fld id="{2C6065E4-E360-42D4-BAA4-402BE8006DF4}" type="TxLink">
            <a:rPr lang="en-US" sz="1100" b="1" i="0" u="none" strike="noStrike" kern="1200">
              <a:solidFill>
                <a:srgbClr val="000000"/>
              </a:solidFill>
              <a:latin typeface="Calibri"/>
              <a:ea typeface="+mn-ea"/>
              <a:cs typeface="Calibri"/>
            </a:rPr>
            <a:pPr marL="0" indent="0" algn="ctr" defTabSz="914400" rtl="0" eaLnBrk="1" latinLnBrk="0" hangingPunct="1"/>
            <a:t> R$ 194,77 </a:t>
          </a:fld>
          <a:endParaRPr lang="pt-BR" sz="1800" b="1" kern="1200">
            <a:solidFill>
              <a:schemeClr val="dk1"/>
            </a:solidFill>
            <a:latin typeface="+mn-lt"/>
            <a:ea typeface="+mn-ea"/>
            <a:cs typeface="+mn-cs"/>
          </a:endParaRPr>
        </a:p>
      </xdr:txBody>
    </xdr:sp>
    <xdr:clientData/>
  </xdr:twoCellAnchor>
  <xdr:twoCellAnchor>
    <xdr:from>
      <xdr:col>17</xdr:col>
      <xdr:colOff>335492</xdr:colOff>
      <xdr:row>9</xdr:row>
      <xdr:rowOff>262467</xdr:rowOff>
    </xdr:from>
    <xdr:to>
      <xdr:col>19</xdr:col>
      <xdr:colOff>489937</xdr:colOff>
      <xdr:row>11</xdr:row>
      <xdr:rowOff>23467</xdr:rowOff>
    </xdr:to>
    <xdr:sp macro="" textlink="RESUMO!E4">
      <xdr:nvSpPr>
        <xdr:cNvPr id="55" name="Retângulo: Cantos Arredondados 54">
          <a:extLst>
            <a:ext uri="{FF2B5EF4-FFF2-40B4-BE49-F238E27FC236}">
              <a16:creationId xmlns:a16="http://schemas.microsoft.com/office/drawing/2014/main" id="{D97843E5-244A-4932-B575-FBD002413B78}"/>
            </a:ext>
          </a:extLst>
        </xdr:cNvPr>
        <xdr:cNvSpPr/>
      </xdr:nvSpPr>
      <xdr:spPr>
        <a:xfrm>
          <a:off x="9274881" y="3119967"/>
          <a:ext cx="1368000" cy="396000"/>
        </a:xfrm>
        <a:prstGeom prst="roundRect">
          <a:avLst/>
        </a:prstGeom>
        <a:solidFill>
          <a:srgbClr val="FDAB23"/>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fld id="{5C6EC08A-F589-4851-AB33-905B0728F010}" type="TxLink">
            <a:rPr lang="en-US" sz="1200" b="1" kern="1200">
              <a:solidFill>
                <a:schemeClr val="lt1"/>
              </a:solidFill>
              <a:latin typeface="+mn-lt"/>
              <a:ea typeface="+mn-ea"/>
              <a:cs typeface="+mn-cs"/>
            </a:rPr>
            <a:pPr marL="0" marR="0" lvl="0" indent="0" algn="ctr" defTabSz="914400" rtl="0" eaLnBrk="1" fontAlgn="auto" latinLnBrk="0" hangingPunct="1">
              <a:lnSpc>
                <a:spcPct val="100000"/>
              </a:lnSpc>
              <a:spcBef>
                <a:spcPts val="0"/>
              </a:spcBef>
              <a:spcAft>
                <a:spcPts val="0"/>
              </a:spcAft>
              <a:buClrTx/>
              <a:buSzTx/>
              <a:buFontTx/>
              <a:buNone/>
              <a:tabLst/>
              <a:defRPr/>
            </a:pPr>
            <a:t> R$ 438,66 </a:t>
          </a:fld>
          <a:endParaRPr lang="pt-BR" sz="1200" b="1" kern="1200">
            <a:solidFill>
              <a:schemeClr val="lt1"/>
            </a:solidFill>
            <a:latin typeface="+mn-lt"/>
            <a:ea typeface="+mn-ea"/>
            <a:cs typeface="+mn-cs"/>
          </a:endParaRPr>
        </a:p>
      </xdr:txBody>
    </xdr:sp>
    <xdr:clientData/>
  </xdr:twoCellAnchor>
  <xdr:oneCellAnchor>
    <xdr:from>
      <xdr:col>0</xdr:col>
      <xdr:colOff>550334</xdr:colOff>
      <xdr:row>10</xdr:row>
      <xdr:rowOff>56444</xdr:rowOff>
    </xdr:from>
    <xdr:ext cx="3746500" cy="2137833"/>
    <xdr:sp macro="" textlink="">
      <xdr:nvSpPr>
        <xdr:cNvPr id="61" name="CaixaDeTexto 60">
          <a:extLst>
            <a:ext uri="{FF2B5EF4-FFF2-40B4-BE49-F238E27FC236}">
              <a16:creationId xmlns:a16="http://schemas.microsoft.com/office/drawing/2014/main" id="{042EEEF3-FEFF-A54C-E009-73A84DE8FD0A}"/>
            </a:ext>
          </a:extLst>
        </xdr:cNvPr>
        <xdr:cNvSpPr txBox="1"/>
      </xdr:nvSpPr>
      <xdr:spPr>
        <a:xfrm>
          <a:off x="550334" y="3231444"/>
          <a:ext cx="3746500" cy="213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800">
              <a:solidFill>
                <a:schemeClr val="tx2"/>
              </a:solidFill>
            </a:rPr>
            <a:t>Anualmente, na data de aniversário da apólice, o Capital Segurado e o prêmio serão atualizados monetariamente pelo IPC-A (Índice Nacional de Preços ao Consumidor Amplo) divulgado pelo IBGE (Instituto de Geografia e Estatística) acumulado nos 12 (doze) meses que antecedem o mês anterior ao do aniversário.</a:t>
          </a:r>
        </a:p>
        <a:p>
          <a:endParaRPr lang="pt-BR" sz="800">
            <a:solidFill>
              <a:schemeClr val="tx2"/>
            </a:solidFill>
          </a:endParaRPr>
        </a:p>
        <a:p>
          <a:r>
            <a:rPr lang="pt-BR" sz="800">
              <a:solidFill>
                <a:schemeClr val="tx2"/>
              </a:solidFill>
            </a:rPr>
            <a:t>Preenchimento de Proposta de Adesão com Declaração Pessoal de Saúde (DPS) para todos os segurados.</a:t>
          </a:r>
        </a:p>
        <a:p>
          <a:endParaRPr lang="pt-BR" sz="800">
            <a:solidFill>
              <a:schemeClr val="tx2"/>
            </a:solidFill>
          </a:endParaRPr>
        </a:p>
        <a:p>
          <a:r>
            <a:rPr lang="pt-BR" sz="800">
              <a:solidFill>
                <a:schemeClr val="tx2"/>
              </a:solidFill>
            </a:rPr>
            <a:t>O Capital Segurado para atender a contratação da Parcela Risco será calculado considerando o mínimo de R$ 5.000,00 e limitado ao menor valor entre o resultado da multiplicação do valor da contribuição vigente na data da contratação ou renovação pelo número de meses necessários até a data de elegibilidade ao Benefício de Aposentadoria e o limite por faixa etária, conforme tabela abaixo. </a:t>
          </a:r>
        </a:p>
        <a:p>
          <a:endParaRPr lang="pt-BR" sz="800">
            <a:solidFill>
              <a:schemeClr val="tx2"/>
            </a:solidFill>
          </a:endParaRPr>
        </a:p>
        <a:p>
          <a:r>
            <a:rPr lang="pt-BR" sz="800">
              <a:solidFill>
                <a:schemeClr val="tx2"/>
              </a:solidFill>
            </a:rPr>
            <a:t>O Capital Segurado para a contratação da Parcela Adicional de Risco está limitado ao mínimo de R$10.000,00 e ao máximo de na forma da tabela abaixo.</a:t>
          </a:r>
        </a:p>
        <a:p>
          <a:endParaRPr lang="pt-BR" sz="800">
            <a:solidFill>
              <a:schemeClr val="tx2"/>
            </a:solidFill>
          </a:endParaRPr>
        </a:p>
      </xdr:txBody>
    </xdr:sp>
    <xdr:clientData/>
  </xdr:oneCellAnchor>
  <xdr:oneCellAnchor>
    <xdr:from>
      <xdr:col>10</xdr:col>
      <xdr:colOff>154340</xdr:colOff>
      <xdr:row>13</xdr:row>
      <xdr:rowOff>256671</xdr:rowOff>
    </xdr:from>
    <xdr:ext cx="7521222" cy="1187954"/>
    <xdr:sp macro="" textlink="">
      <xdr:nvSpPr>
        <xdr:cNvPr id="62" name="CaixaDeTexto 61">
          <a:extLst>
            <a:ext uri="{FF2B5EF4-FFF2-40B4-BE49-F238E27FC236}">
              <a16:creationId xmlns:a16="http://schemas.microsoft.com/office/drawing/2014/main" id="{1731BFC4-766E-FC7F-1D39-1600E1E6ABEA}"/>
            </a:ext>
          </a:extLst>
        </xdr:cNvPr>
        <xdr:cNvSpPr txBox="1"/>
      </xdr:nvSpPr>
      <xdr:spPr>
        <a:xfrm>
          <a:off x="5782028" y="4384171"/>
          <a:ext cx="7521222" cy="118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pt-BR" sz="1000">
              <a:solidFill>
                <a:schemeClr val="tx2"/>
              </a:solidFill>
            </a:rPr>
            <a:t>Caracterização da cobertura para Morte Natural ou Acidental: Esta cobertura tem por objetivo garantir ao Beneficiário (Estipulante) o pagamento do Capital Segurado contratado em decorrência do evento morte do Segurado, ocorrido durante a vigência do Seguro. </a:t>
          </a:r>
        </a:p>
        <a:p>
          <a:endParaRPr lang="pt-BR" sz="1000">
            <a:solidFill>
              <a:schemeClr val="tx2"/>
            </a:solidFill>
          </a:endParaRPr>
        </a:p>
        <a:p>
          <a:r>
            <a:rPr lang="pt-BR" sz="1000">
              <a:solidFill>
                <a:schemeClr val="tx2"/>
              </a:solidFill>
            </a:rPr>
            <a:t>Caracterização da cobertura de Invalidez Permanente (IP): Esta cobertura tem por objetivo garantir ao Beneficiário (Estipulante) o pagamento do Capital Segurado contratado em caso da Invalidez Total e Permanente do Segurado, que seja considerado permanentemente incapacitado para exercer sua atividade laboral e tenha sido aposentado por invalidez por órgão ou Previdência Oficial, devidamente comprovado pelo documento de concessão do benefício.</a:t>
          </a:r>
        </a:p>
      </xdr:txBody>
    </xdr:sp>
    <xdr:clientData/>
  </xdr:oneCellAnchor>
  <xdr:oneCellAnchor>
    <xdr:from>
      <xdr:col>1</xdr:col>
      <xdr:colOff>31751</xdr:colOff>
      <xdr:row>17</xdr:row>
      <xdr:rowOff>309090</xdr:rowOff>
    </xdr:from>
    <xdr:ext cx="3897312" cy="500535"/>
    <xdr:sp macro="" textlink="">
      <xdr:nvSpPr>
        <xdr:cNvPr id="63" name="CaixaDeTexto 62">
          <a:extLst>
            <a:ext uri="{FF2B5EF4-FFF2-40B4-BE49-F238E27FC236}">
              <a16:creationId xmlns:a16="http://schemas.microsoft.com/office/drawing/2014/main" id="{CE1719F5-EC5B-1DE5-9907-F63FCDA58C5D}"/>
            </a:ext>
          </a:extLst>
        </xdr:cNvPr>
        <xdr:cNvSpPr txBox="1"/>
      </xdr:nvSpPr>
      <xdr:spPr>
        <a:xfrm>
          <a:off x="642939" y="5706590"/>
          <a:ext cx="3897312" cy="5005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pt-BR" sz="1200" b="1">
              <a:solidFill>
                <a:schemeClr val="tx2"/>
              </a:solidFill>
              <a:latin typeface="+mn-lt"/>
              <a:ea typeface="+mn-ea"/>
              <a:cs typeface="+mn-cs"/>
            </a:rPr>
            <a:t>As coberturas de morte e invalidez podem ser contratadas separadamente, sendo ambas garantias básicas.</a:t>
          </a:r>
        </a:p>
      </xdr:txBody>
    </xdr:sp>
    <xdr:clientData/>
  </xdr:oneCellAnchor>
  <xdr:oneCellAnchor>
    <xdr:from>
      <xdr:col>1</xdr:col>
      <xdr:colOff>25389</xdr:colOff>
      <xdr:row>5</xdr:row>
      <xdr:rowOff>4234</xdr:rowOff>
    </xdr:from>
    <xdr:ext cx="2340000" cy="287261"/>
    <xdr:sp macro="" textlink="">
      <xdr:nvSpPr>
        <xdr:cNvPr id="4" name="CaixaDeTexto 3">
          <a:extLst>
            <a:ext uri="{FF2B5EF4-FFF2-40B4-BE49-F238E27FC236}">
              <a16:creationId xmlns:a16="http://schemas.microsoft.com/office/drawing/2014/main" id="{CF793C71-5B2D-43AF-9B9B-7E0AAD4872EC}"/>
            </a:ext>
          </a:extLst>
        </xdr:cNvPr>
        <xdr:cNvSpPr txBox="1"/>
      </xdr:nvSpPr>
      <xdr:spPr>
        <a:xfrm>
          <a:off x="635541" y="1591734"/>
          <a:ext cx="2340000" cy="287261"/>
        </a:xfrm>
        <a:prstGeom prst="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r" defTabSz="914400" rtl="0" eaLnBrk="1" latinLnBrk="0" hangingPunct="1"/>
          <a:r>
            <a:rPr lang="pt-BR" sz="1200" kern="1200">
              <a:solidFill>
                <a:schemeClr val="lt1"/>
              </a:solidFill>
              <a:latin typeface="+mn-lt"/>
              <a:ea typeface="+mn-ea"/>
              <a:cs typeface="+mn-cs"/>
            </a:rPr>
            <a:t>SALÁRIO </a:t>
          </a:r>
        </a:p>
      </xdr:txBody>
    </xdr:sp>
    <xdr:clientData/>
  </xdr:oneCellAnchor>
  <xdr:twoCellAnchor>
    <xdr:from>
      <xdr:col>10</xdr:col>
      <xdr:colOff>994833</xdr:colOff>
      <xdr:row>4</xdr:row>
      <xdr:rowOff>77611</xdr:rowOff>
    </xdr:from>
    <xdr:to>
      <xdr:col>19</xdr:col>
      <xdr:colOff>515056</xdr:colOff>
      <xdr:row>4</xdr:row>
      <xdr:rowOff>84667</xdr:rowOff>
    </xdr:to>
    <xdr:cxnSp macro="">
      <xdr:nvCxnSpPr>
        <xdr:cNvPr id="6" name="Conector reto 5">
          <a:extLst>
            <a:ext uri="{FF2B5EF4-FFF2-40B4-BE49-F238E27FC236}">
              <a16:creationId xmlns:a16="http://schemas.microsoft.com/office/drawing/2014/main" id="{F4160BE0-979B-4D21-8391-41D81B82A45E}"/>
            </a:ext>
          </a:extLst>
        </xdr:cNvPr>
        <xdr:cNvCxnSpPr/>
      </xdr:nvCxnSpPr>
      <xdr:spPr>
        <a:xfrm flipH="1" flipV="1">
          <a:off x="5185833" y="1347611"/>
          <a:ext cx="5453945" cy="705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980722</xdr:colOff>
      <xdr:row>1</xdr:row>
      <xdr:rowOff>303390</xdr:rowOff>
    </xdr:from>
    <xdr:to>
      <xdr:col>20</xdr:col>
      <xdr:colOff>0</xdr:colOff>
      <xdr:row>4</xdr:row>
      <xdr:rowOff>21168</xdr:rowOff>
    </xdr:to>
    <xdr:sp macro="" textlink="">
      <xdr:nvSpPr>
        <xdr:cNvPr id="17" name="Retângulo: Cantos Arredondados 16">
          <a:extLst>
            <a:ext uri="{FF2B5EF4-FFF2-40B4-BE49-F238E27FC236}">
              <a16:creationId xmlns:a16="http://schemas.microsoft.com/office/drawing/2014/main" id="{2A27301D-B1CF-ADF7-0A65-0FA8D75D8C59}"/>
            </a:ext>
          </a:extLst>
        </xdr:cNvPr>
        <xdr:cNvSpPr/>
      </xdr:nvSpPr>
      <xdr:spPr>
        <a:xfrm>
          <a:off x="5171722" y="620890"/>
          <a:ext cx="5559778" cy="670278"/>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14</xdr:col>
      <xdr:colOff>426154</xdr:colOff>
      <xdr:row>2</xdr:row>
      <xdr:rowOff>56445</xdr:rowOff>
    </xdr:from>
    <xdr:to>
      <xdr:col>16</xdr:col>
      <xdr:colOff>580599</xdr:colOff>
      <xdr:row>3</xdr:row>
      <xdr:rowOff>132254</xdr:rowOff>
    </xdr:to>
    <xdr:sp macro="" textlink="G8">
      <xdr:nvSpPr>
        <xdr:cNvPr id="43" name="Retângulo: Cantos Arredondados 42">
          <a:extLst>
            <a:ext uri="{FF2B5EF4-FFF2-40B4-BE49-F238E27FC236}">
              <a16:creationId xmlns:a16="http://schemas.microsoft.com/office/drawing/2014/main" id="{802D023A-56DD-4E76-9BD9-EB1C39F69EC8}"/>
            </a:ext>
          </a:extLst>
        </xdr:cNvPr>
        <xdr:cNvSpPr/>
      </xdr:nvSpPr>
      <xdr:spPr>
        <a:xfrm>
          <a:off x="7516987" y="691445"/>
          <a:ext cx="1368001" cy="393309"/>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200" b="1" kern="1200">
              <a:solidFill>
                <a:schemeClr val="lt1"/>
              </a:solidFill>
              <a:latin typeface="+mn-lt"/>
              <a:ea typeface="+mn-ea"/>
              <a:cs typeface="+mn-cs"/>
            </a:rPr>
            <a:t>COBERTURA</a:t>
          </a:r>
        </a:p>
        <a:p>
          <a:pPr marL="0" indent="0" algn="ctr" defTabSz="914400" rtl="0" eaLnBrk="1" latinLnBrk="0" hangingPunct="1"/>
          <a:r>
            <a:rPr lang="en-US" sz="1200" b="1" kern="1200">
              <a:solidFill>
                <a:schemeClr val="lt1"/>
              </a:solidFill>
              <a:latin typeface="+mn-lt"/>
              <a:ea typeface="+mn-ea"/>
              <a:cs typeface="+mn-cs"/>
            </a:rPr>
            <a:t>BÁSICA</a:t>
          </a:r>
          <a:fld id="{24E979CB-1FCE-4A85-9E2E-CE070FCE8D9F}" type="TxLink">
            <a:rPr lang="en-US" sz="1200" b="1" kern="1200">
              <a:solidFill>
                <a:schemeClr val="lt1"/>
              </a:solidFill>
              <a:latin typeface="+mn-lt"/>
              <a:ea typeface="+mn-ea"/>
              <a:cs typeface="+mn-cs"/>
            </a:rPr>
            <a:pPr marL="0" indent="0" algn="ctr" defTabSz="914400" rtl="0" eaLnBrk="1" latinLnBrk="0" hangingPunct="1"/>
            <a:t> </a:t>
          </a:fld>
          <a:endParaRPr lang="pt-BR" sz="1200" b="1" kern="1200">
            <a:solidFill>
              <a:schemeClr val="lt1"/>
            </a:solidFill>
            <a:latin typeface="+mn-lt"/>
            <a:ea typeface="+mn-ea"/>
            <a:cs typeface="+mn-cs"/>
          </a:endParaRPr>
        </a:p>
      </xdr:txBody>
    </xdr:sp>
    <xdr:clientData/>
  </xdr:twoCellAnchor>
  <xdr:twoCellAnchor>
    <xdr:from>
      <xdr:col>17</xdr:col>
      <xdr:colOff>334082</xdr:colOff>
      <xdr:row>2</xdr:row>
      <xdr:rowOff>56445</xdr:rowOff>
    </xdr:from>
    <xdr:to>
      <xdr:col>19</xdr:col>
      <xdr:colOff>488527</xdr:colOff>
      <xdr:row>3</xdr:row>
      <xdr:rowOff>122025</xdr:rowOff>
    </xdr:to>
    <xdr:sp macro="" textlink="G8">
      <xdr:nvSpPr>
        <xdr:cNvPr id="44" name="Retângulo: Cantos Arredondados 43">
          <a:extLst>
            <a:ext uri="{FF2B5EF4-FFF2-40B4-BE49-F238E27FC236}">
              <a16:creationId xmlns:a16="http://schemas.microsoft.com/office/drawing/2014/main" id="{A32F0847-3836-43B7-938B-40BA16D444A6}"/>
            </a:ext>
          </a:extLst>
        </xdr:cNvPr>
        <xdr:cNvSpPr/>
      </xdr:nvSpPr>
      <xdr:spPr>
        <a:xfrm>
          <a:off x="9245249" y="691445"/>
          <a:ext cx="1368000" cy="383080"/>
        </a:xfrm>
        <a:prstGeom prst="roundRect">
          <a:avLst/>
        </a:prstGeom>
        <a:solidFill>
          <a:srgbClr val="FDAB23"/>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1200" kern="1200">
              <a:solidFill>
                <a:schemeClr val="lt1"/>
              </a:solidFill>
              <a:latin typeface="+mn-lt"/>
              <a:ea typeface="+mn-ea"/>
              <a:cs typeface="+mn-cs"/>
            </a:rPr>
            <a:t>COBERTURA</a:t>
          </a: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200" kern="1200">
              <a:solidFill>
                <a:schemeClr val="lt1"/>
              </a:solidFill>
              <a:latin typeface="+mn-lt"/>
              <a:ea typeface="+mn-ea"/>
              <a:cs typeface="+mn-cs"/>
            </a:rPr>
            <a:t>ADICIONAL</a:t>
          </a:r>
          <a:fld id="{24E979CB-1FCE-4A85-9E2E-CE070FCE8D9F}" type="TxLink">
            <a:rPr lang="en-US" sz="1200" kern="1200">
              <a:solidFill>
                <a:schemeClr val="lt1"/>
              </a:solidFill>
              <a:latin typeface="+mn-lt"/>
              <a:ea typeface="+mn-ea"/>
              <a:cs typeface="+mn-cs"/>
            </a:rPr>
            <a:pPr marL="0" marR="0" lvl="0" indent="0" algn="ctr" defTabSz="914400" rtl="0" eaLnBrk="1" fontAlgn="auto" latinLnBrk="0" hangingPunct="1">
              <a:lnSpc>
                <a:spcPct val="100000"/>
              </a:lnSpc>
              <a:spcBef>
                <a:spcPts val="0"/>
              </a:spcBef>
              <a:spcAft>
                <a:spcPts val="0"/>
              </a:spcAft>
              <a:buClrTx/>
              <a:buSzTx/>
              <a:buFontTx/>
              <a:buNone/>
              <a:tabLst/>
              <a:defRPr/>
            </a:pPr>
            <a:t> </a:t>
          </a:fld>
          <a:endParaRPr lang="pt-BR" sz="1200" kern="1200">
            <a:solidFill>
              <a:schemeClr val="lt1"/>
            </a:solidFill>
            <a:latin typeface="+mn-lt"/>
            <a:ea typeface="+mn-ea"/>
            <a:cs typeface="+mn-cs"/>
          </a:endParaRPr>
        </a:p>
      </xdr:txBody>
    </xdr:sp>
    <xdr:clientData/>
  </xdr:twoCellAnchor>
  <xdr:oneCellAnchor>
    <xdr:from>
      <xdr:col>17</xdr:col>
      <xdr:colOff>583846</xdr:colOff>
      <xdr:row>3</xdr:row>
      <xdr:rowOff>129822</xdr:rowOff>
    </xdr:from>
    <xdr:ext cx="935705" cy="217560"/>
    <xdr:sp macro="" textlink="">
      <xdr:nvSpPr>
        <xdr:cNvPr id="59" name="CaixaDeTexto 58">
          <a:extLst>
            <a:ext uri="{FF2B5EF4-FFF2-40B4-BE49-F238E27FC236}">
              <a16:creationId xmlns:a16="http://schemas.microsoft.com/office/drawing/2014/main" id="{D66D9588-D556-654C-2941-A60910DFC89D}"/>
            </a:ext>
          </a:extLst>
        </xdr:cNvPr>
        <xdr:cNvSpPr txBox="1"/>
      </xdr:nvSpPr>
      <xdr:spPr>
        <a:xfrm>
          <a:off x="9495013" y="1082322"/>
          <a:ext cx="93570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800" b="1">
              <a:solidFill>
                <a:schemeClr val="tx2"/>
              </a:solidFill>
            </a:rPr>
            <a:t>Mínimo R$ 10 mil</a:t>
          </a:r>
        </a:p>
      </xdr:txBody>
    </xdr:sp>
    <xdr:clientData/>
  </xdr:oneCellAnchor>
  <xdr:oneCellAnchor>
    <xdr:from>
      <xdr:col>15</xdr:col>
      <xdr:colOff>48684</xdr:colOff>
      <xdr:row>3</xdr:row>
      <xdr:rowOff>152754</xdr:rowOff>
    </xdr:from>
    <xdr:ext cx="883703" cy="217560"/>
    <xdr:sp macro="" textlink="">
      <xdr:nvSpPr>
        <xdr:cNvPr id="60" name="CaixaDeTexto 59">
          <a:extLst>
            <a:ext uri="{FF2B5EF4-FFF2-40B4-BE49-F238E27FC236}">
              <a16:creationId xmlns:a16="http://schemas.microsoft.com/office/drawing/2014/main" id="{1A6D078B-0B32-44CA-A13D-D7B0EBF079E6}"/>
            </a:ext>
          </a:extLst>
        </xdr:cNvPr>
        <xdr:cNvSpPr txBox="1"/>
      </xdr:nvSpPr>
      <xdr:spPr>
        <a:xfrm>
          <a:off x="7746295" y="1105254"/>
          <a:ext cx="88370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BR" sz="800" b="1">
              <a:solidFill>
                <a:schemeClr val="tx2"/>
              </a:solidFill>
            </a:rPr>
            <a:t>Mínimo R$ 5 mil</a:t>
          </a:r>
        </a:p>
      </xdr:txBody>
    </xdr:sp>
    <xdr:clientData/>
  </xdr:oneCellAnchor>
  <xdr:twoCellAnchor>
    <xdr:from>
      <xdr:col>17</xdr:col>
      <xdr:colOff>95250</xdr:colOff>
      <xdr:row>2</xdr:row>
      <xdr:rowOff>42333</xdr:rowOff>
    </xdr:from>
    <xdr:to>
      <xdr:col>17</xdr:col>
      <xdr:colOff>98777</xdr:colOff>
      <xdr:row>13</xdr:row>
      <xdr:rowOff>134938</xdr:rowOff>
    </xdr:to>
    <xdr:cxnSp macro="">
      <xdr:nvCxnSpPr>
        <xdr:cNvPr id="65" name="Conector reto 64">
          <a:extLst>
            <a:ext uri="{FF2B5EF4-FFF2-40B4-BE49-F238E27FC236}">
              <a16:creationId xmlns:a16="http://schemas.microsoft.com/office/drawing/2014/main" id="{811BD9E7-B93E-9F6F-DD85-21805E77DC00}"/>
            </a:ext>
          </a:extLst>
        </xdr:cNvPr>
        <xdr:cNvCxnSpPr/>
      </xdr:nvCxnSpPr>
      <xdr:spPr>
        <a:xfrm flipH="1">
          <a:off x="10072688" y="677333"/>
          <a:ext cx="3527" cy="35851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222251</xdr:colOff>
      <xdr:row>2</xdr:row>
      <xdr:rowOff>224015</xdr:rowOff>
    </xdr:from>
    <xdr:to>
      <xdr:col>1</xdr:col>
      <xdr:colOff>87313</xdr:colOff>
      <xdr:row>10</xdr:row>
      <xdr:rowOff>55563</xdr:rowOff>
    </xdr:to>
    <xdr:sp macro="" textlink="">
      <xdr:nvSpPr>
        <xdr:cNvPr id="20" name="Retângulo: Cantos Arredondados 19">
          <a:extLst>
            <a:ext uri="{FF2B5EF4-FFF2-40B4-BE49-F238E27FC236}">
              <a16:creationId xmlns:a16="http://schemas.microsoft.com/office/drawing/2014/main" id="{F3E9B5FA-E632-4DBF-ABB7-607C596FA7D4}"/>
            </a:ext>
          </a:extLst>
        </xdr:cNvPr>
        <xdr:cNvSpPr/>
      </xdr:nvSpPr>
      <xdr:spPr>
        <a:xfrm>
          <a:off x="222251" y="859015"/>
          <a:ext cx="476250" cy="2371548"/>
        </a:xfrm>
        <a:prstGeom prst="roundRect">
          <a:avLst/>
        </a:prstGeom>
        <a:solidFill>
          <a:srgbClr val="F4F4F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20</xdr:col>
      <xdr:colOff>65533</xdr:colOff>
      <xdr:row>0</xdr:row>
      <xdr:rowOff>0</xdr:rowOff>
    </xdr:from>
    <xdr:to>
      <xdr:col>22</xdr:col>
      <xdr:colOff>596266</xdr:colOff>
      <xdr:row>1</xdr:row>
      <xdr:rowOff>287488</xdr:rowOff>
    </xdr:to>
    <xdr:pic>
      <xdr:nvPicPr>
        <xdr:cNvPr id="22" name="Imagem 21">
          <a:extLst>
            <a:ext uri="{FF2B5EF4-FFF2-40B4-BE49-F238E27FC236}">
              <a16:creationId xmlns:a16="http://schemas.microsoft.com/office/drawing/2014/main" id="{30D742EF-D689-3D34-E8D5-2A7918B64B37}"/>
            </a:ext>
          </a:extLst>
        </xdr:cNvPr>
        <xdr:cNvPicPr>
          <a:picLocks noChangeAspect="1"/>
        </xdr:cNvPicPr>
      </xdr:nvPicPr>
      <xdr:blipFill>
        <a:blip xmlns:r="http://schemas.openxmlformats.org/officeDocument/2006/relationships" r:embed="rId1"/>
        <a:stretch>
          <a:fillRect/>
        </a:stretch>
      </xdr:blipFill>
      <xdr:spPr>
        <a:xfrm>
          <a:off x="10868471" y="0"/>
          <a:ext cx="1744218" cy="592288"/>
        </a:xfrm>
        <a:prstGeom prst="rect">
          <a:avLst/>
        </a:prstGeom>
      </xdr:spPr>
    </xdr:pic>
    <xdr:clientData/>
  </xdr:twoCellAnchor>
  <xdr:twoCellAnchor>
    <xdr:from>
      <xdr:col>20</xdr:col>
      <xdr:colOff>73069</xdr:colOff>
      <xdr:row>0</xdr:row>
      <xdr:rowOff>222248</xdr:rowOff>
    </xdr:from>
    <xdr:to>
      <xdr:col>20</xdr:col>
      <xdr:colOff>420688</xdr:colOff>
      <xdr:row>1</xdr:row>
      <xdr:rowOff>254000</xdr:rowOff>
    </xdr:to>
    <xdr:sp macro="" textlink="">
      <xdr:nvSpPr>
        <xdr:cNvPr id="23" name="Retângulo 22">
          <a:hlinkClick xmlns:r="http://schemas.openxmlformats.org/officeDocument/2006/relationships" r:id="rId2"/>
          <a:extLst>
            <a:ext uri="{FF2B5EF4-FFF2-40B4-BE49-F238E27FC236}">
              <a16:creationId xmlns:a16="http://schemas.microsoft.com/office/drawing/2014/main" id="{471368CE-D90D-FB19-8091-5A93E680B395}"/>
            </a:ext>
          </a:extLst>
        </xdr:cNvPr>
        <xdr:cNvSpPr/>
      </xdr:nvSpPr>
      <xdr:spPr>
        <a:xfrm>
          <a:off x="10876007" y="222248"/>
          <a:ext cx="347619" cy="349252"/>
        </a:xfrm>
        <a:prstGeom prst="rect">
          <a:avLst/>
        </a:prstGeom>
        <a:noFill/>
        <a:ln w="25400" cap="flat">
          <a:solidFill>
            <a:srgbClr val="10658A"/>
          </a:solidFill>
          <a:prstDash val="solid"/>
          <a:round/>
        </a:ln>
        <a:effectLst/>
        <a:sp3d/>
      </xdr:spPr>
      <xdr:style>
        <a:lnRef idx="0">
          <a:scrgbClr r="0" g="0" b="0"/>
        </a:lnRef>
        <a:fillRef idx="0">
          <a:scrgbClr r="0" g="0" b="0"/>
        </a:fillRef>
        <a:effectRef idx="0">
          <a:scrgbClr r="0" g="0" b="0"/>
        </a:effectRef>
        <a:fontRef idx="none"/>
      </xdr:style>
      <xdr:txBody>
        <a:bodyPr rot="0" spcFirstLastPara="1" vert="horz" wrap="square" lIns="45718" tIns="45718" rIns="45718" bIns="45718"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1pPr>
          <a:lvl2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2pPr>
          <a:lvl3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3pPr>
          <a:lvl4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4pPr>
          <a:lvl5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5pPr>
          <a:lvl6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6pPr>
          <a:lvl7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7pPr>
          <a:lvl8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8pPr>
          <a:lvl9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9pPr>
        </a:lstStyle>
        <a:p>
          <a:pPr marL="0" marR="0" indent="0" algn="l" defTabSz="609584" rtl="0" fontAlgn="auto" latinLnBrk="0" hangingPunct="0">
            <a:lnSpc>
              <a:spcPct val="100000"/>
            </a:lnSpc>
            <a:spcBef>
              <a:spcPts val="0"/>
            </a:spcBef>
            <a:spcAft>
              <a:spcPts val="0"/>
            </a:spcAft>
            <a:buClrTx/>
            <a:buSzTx/>
            <a:buFontTx/>
            <a:buNone/>
            <a:tabLst/>
          </a:pPr>
          <a:endParaRPr kumimoji="0" lang="pt-BR" sz="2400" b="0" i="0" u="none" strike="noStrike" cap="none" spc="0" normalizeH="0" baseline="0">
            <a:ln>
              <a:noFill/>
            </a:ln>
            <a:solidFill>
              <a:srgbClr val="01426A"/>
            </a:solidFill>
            <a:effectLst/>
            <a:uFillTx/>
            <a:latin typeface="+mj-lt"/>
            <a:ea typeface="+mj-ea"/>
            <a:cs typeface="+mj-cs"/>
            <a:sym typeface="Calibri"/>
          </a:endParaRPr>
        </a:p>
      </xdr:txBody>
    </xdr:sp>
    <xdr:clientData/>
  </xdr:twoCellAnchor>
  <xdr:twoCellAnchor>
    <xdr:from>
      <xdr:col>20</xdr:col>
      <xdr:colOff>503282</xdr:colOff>
      <xdr:row>0</xdr:row>
      <xdr:rowOff>207961</xdr:rowOff>
    </xdr:from>
    <xdr:to>
      <xdr:col>21</xdr:col>
      <xdr:colOff>239714</xdr:colOff>
      <xdr:row>1</xdr:row>
      <xdr:rowOff>239713</xdr:rowOff>
    </xdr:to>
    <xdr:sp macro="" textlink="">
      <xdr:nvSpPr>
        <xdr:cNvPr id="28" name="Retângulo 27">
          <a:hlinkClick xmlns:r="http://schemas.openxmlformats.org/officeDocument/2006/relationships" r:id="rId3"/>
          <a:extLst>
            <a:ext uri="{FF2B5EF4-FFF2-40B4-BE49-F238E27FC236}">
              <a16:creationId xmlns:a16="http://schemas.microsoft.com/office/drawing/2014/main" id="{82AC5F77-6ABB-4B33-9A50-EF3EB737FC77}"/>
            </a:ext>
          </a:extLst>
        </xdr:cNvPr>
        <xdr:cNvSpPr/>
      </xdr:nvSpPr>
      <xdr:spPr>
        <a:xfrm>
          <a:off x="11306220" y="207961"/>
          <a:ext cx="347619" cy="349252"/>
        </a:xfrm>
        <a:prstGeom prst="rect">
          <a:avLst/>
        </a:prstGeom>
        <a:noFill/>
        <a:ln w="25400" cap="flat">
          <a:solidFill>
            <a:srgbClr val="10658A"/>
          </a:solidFill>
          <a:prstDash val="solid"/>
          <a:round/>
        </a:ln>
        <a:effectLst/>
        <a:sp3d/>
      </xdr:spPr>
      <xdr:style>
        <a:lnRef idx="0">
          <a:scrgbClr r="0" g="0" b="0"/>
        </a:lnRef>
        <a:fillRef idx="0">
          <a:scrgbClr r="0" g="0" b="0"/>
        </a:fillRef>
        <a:effectRef idx="0">
          <a:scrgbClr r="0" g="0" b="0"/>
        </a:effectRef>
        <a:fontRef idx="none"/>
      </xdr:style>
      <xdr:txBody>
        <a:bodyPr rot="0" spcFirstLastPara="1" vert="horz" wrap="square" lIns="45718" tIns="45718" rIns="45718" bIns="45718"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1pPr>
          <a:lvl2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2pPr>
          <a:lvl3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3pPr>
          <a:lvl4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4pPr>
          <a:lvl5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5pPr>
          <a:lvl6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6pPr>
          <a:lvl7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7pPr>
          <a:lvl8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8pPr>
          <a:lvl9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9pPr>
        </a:lstStyle>
        <a:p>
          <a:pPr marL="0" marR="0" indent="0" algn="l" defTabSz="609584" rtl="0" fontAlgn="auto" latinLnBrk="0" hangingPunct="0">
            <a:lnSpc>
              <a:spcPct val="100000"/>
            </a:lnSpc>
            <a:spcBef>
              <a:spcPts val="0"/>
            </a:spcBef>
            <a:spcAft>
              <a:spcPts val="0"/>
            </a:spcAft>
            <a:buClrTx/>
            <a:buSzTx/>
            <a:buFontTx/>
            <a:buNone/>
            <a:tabLst/>
          </a:pPr>
          <a:endParaRPr kumimoji="0" lang="pt-BR" sz="2400" b="0" i="0" u="none" strike="noStrike" cap="none" spc="0" normalizeH="0" baseline="0">
            <a:ln>
              <a:noFill/>
            </a:ln>
            <a:solidFill>
              <a:srgbClr val="01426A"/>
            </a:solidFill>
            <a:effectLst/>
            <a:uFillTx/>
            <a:latin typeface="+mj-lt"/>
            <a:ea typeface="+mj-ea"/>
            <a:cs typeface="+mj-cs"/>
            <a:sym typeface="Calibri"/>
          </a:endParaRPr>
        </a:p>
      </xdr:txBody>
    </xdr:sp>
    <xdr:clientData/>
  </xdr:twoCellAnchor>
  <xdr:twoCellAnchor>
    <xdr:from>
      <xdr:col>21</xdr:col>
      <xdr:colOff>314370</xdr:colOff>
      <xdr:row>0</xdr:row>
      <xdr:rowOff>233361</xdr:rowOff>
    </xdr:from>
    <xdr:to>
      <xdr:col>22</xdr:col>
      <xdr:colOff>50801</xdr:colOff>
      <xdr:row>1</xdr:row>
      <xdr:rowOff>265113</xdr:rowOff>
    </xdr:to>
    <xdr:sp macro="" textlink="">
      <xdr:nvSpPr>
        <xdr:cNvPr id="29" name="Retângulo 28">
          <a:hlinkClick xmlns:r="http://schemas.openxmlformats.org/officeDocument/2006/relationships" r:id="rId4"/>
          <a:extLst>
            <a:ext uri="{FF2B5EF4-FFF2-40B4-BE49-F238E27FC236}">
              <a16:creationId xmlns:a16="http://schemas.microsoft.com/office/drawing/2014/main" id="{B34F42E6-24AD-4603-ABE5-319620760F7C}"/>
            </a:ext>
          </a:extLst>
        </xdr:cNvPr>
        <xdr:cNvSpPr/>
      </xdr:nvSpPr>
      <xdr:spPr>
        <a:xfrm>
          <a:off x="11728495" y="233361"/>
          <a:ext cx="347619" cy="349252"/>
        </a:xfrm>
        <a:prstGeom prst="rect">
          <a:avLst/>
        </a:prstGeom>
        <a:noFill/>
        <a:ln w="25400" cap="flat">
          <a:solidFill>
            <a:srgbClr val="10658A"/>
          </a:solidFill>
          <a:prstDash val="solid"/>
          <a:round/>
        </a:ln>
        <a:effectLst/>
        <a:sp3d/>
      </xdr:spPr>
      <xdr:style>
        <a:lnRef idx="0">
          <a:scrgbClr r="0" g="0" b="0"/>
        </a:lnRef>
        <a:fillRef idx="0">
          <a:scrgbClr r="0" g="0" b="0"/>
        </a:fillRef>
        <a:effectRef idx="0">
          <a:scrgbClr r="0" g="0" b="0"/>
        </a:effectRef>
        <a:fontRef idx="none"/>
      </xdr:style>
      <xdr:txBody>
        <a:bodyPr rot="0" spcFirstLastPara="1" vert="horz" wrap="square" lIns="45718" tIns="45718" rIns="45718" bIns="45718"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1pPr>
          <a:lvl2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2pPr>
          <a:lvl3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3pPr>
          <a:lvl4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4pPr>
          <a:lvl5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5pPr>
          <a:lvl6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6pPr>
          <a:lvl7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7pPr>
          <a:lvl8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8pPr>
          <a:lvl9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9pPr>
        </a:lstStyle>
        <a:p>
          <a:pPr marL="0" marR="0" indent="0" algn="l" defTabSz="609584" rtl="0" fontAlgn="auto" latinLnBrk="0" hangingPunct="0">
            <a:lnSpc>
              <a:spcPct val="100000"/>
            </a:lnSpc>
            <a:spcBef>
              <a:spcPts val="0"/>
            </a:spcBef>
            <a:spcAft>
              <a:spcPts val="0"/>
            </a:spcAft>
            <a:buClrTx/>
            <a:buSzTx/>
            <a:buFontTx/>
            <a:buNone/>
            <a:tabLst/>
          </a:pPr>
          <a:endParaRPr kumimoji="0" lang="pt-BR" sz="2400" b="0" i="0" u="none" strike="noStrike" cap="none" spc="0" normalizeH="0" baseline="0">
            <a:ln>
              <a:noFill/>
            </a:ln>
            <a:solidFill>
              <a:srgbClr val="01426A"/>
            </a:solidFill>
            <a:effectLst/>
            <a:uFillTx/>
            <a:latin typeface="+mj-lt"/>
            <a:ea typeface="+mj-ea"/>
            <a:cs typeface="+mj-cs"/>
            <a:sym typeface="Calibri"/>
          </a:endParaRPr>
        </a:p>
      </xdr:txBody>
    </xdr:sp>
    <xdr:clientData/>
  </xdr:twoCellAnchor>
  <xdr:twoCellAnchor>
    <xdr:from>
      <xdr:col>22</xdr:col>
      <xdr:colOff>133394</xdr:colOff>
      <xdr:row>0</xdr:row>
      <xdr:rowOff>211136</xdr:rowOff>
    </xdr:from>
    <xdr:to>
      <xdr:col>22</xdr:col>
      <xdr:colOff>481013</xdr:colOff>
      <xdr:row>1</xdr:row>
      <xdr:rowOff>242888</xdr:rowOff>
    </xdr:to>
    <xdr:sp macro="" textlink="">
      <xdr:nvSpPr>
        <xdr:cNvPr id="30" name="Retângulo 29">
          <a:hlinkClick xmlns:r="http://schemas.openxmlformats.org/officeDocument/2006/relationships" r:id="rId5"/>
          <a:extLst>
            <a:ext uri="{FF2B5EF4-FFF2-40B4-BE49-F238E27FC236}">
              <a16:creationId xmlns:a16="http://schemas.microsoft.com/office/drawing/2014/main" id="{73F40C92-C24A-4B23-83CE-2366A560E659}"/>
            </a:ext>
          </a:extLst>
        </xdr:cNvPr>
        <xdr:cNvSpPr/>
      </xdr:nvSpPr>
      <xdr:spPr>
        <a:xfrm>
          <a:off x="12158707" y="211136"/>
          <a:ext cx="347619" cy="349252"/>
        </a:xfrm>
        <a:prstGeom prst="rect">
          <a:avLst/>
        </a:prstGeom>
        <a:noFill/>
        <a:ln w="25400" cap="flat">
          <a:solidFill>
            <a:srgbClr val="10658A"/>
          </a:solidFill>
          <a:prstDash val="solid"/>
          <a:round/>
        </a:ln>
        <a:effectLst/>
        <a:sp3d/>
      </xdr:spPr>
      <xdr:style>
        <a:lnRef idx="0">
          <a:scrgbClr r="0" g="0" b="0"/>
        </a:lnRef>
        <a:fillRef idx="0">
          <a:scrgbClr r="0" g="0" b="0"/>
        </a:fillRef>
        <a:effectRef idx="0">
          <a:scrgbClr r="0" g="0" b="0"/>
        </a:effectRef>
        <a:fontRef idx="none"/>
      </xdr:style>
      <xdr:txBody>
        <a:bodyPr rot="0" spcFirstLastPara="1" vert="horz" wrap="square" lIns="45718" tIns="45718" rIns="45718" bIns="45718"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1pPr>
          <a:lvl2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2pPr>
          <a:lvl3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3pPr>
          <a:lvl4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4pPr>
          <a:lvl5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5pPr>
          <a:lvl6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6pPr>
          <a:lvl7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7pPr>
          <a:lvl8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8pPr>
          <a:lvl9pPr marL="0" marR="0" indent="0" algn="l" defTabSz="609584" rtl="0" fontAlgn="auto" latinLnBrk="0" hangingPunct="0">
            <a:lnSpc>
              <a:spcPct val="100000"/>
            </a:lnSpc>
            <a:spcBef>
              <a:spcPts val="0"/>
            </a:spcBef>
            <a:spcAft>
              <a:spcPts val="0"/>
            </a:spcAft>
            <a:buClrTx/>
            <a:buSzTx/>
            <a:buFontTx/>
            <a:buNone/>
            <a:tabLst/>
            <a:defRPr kumimoji="0" sz="2400" b="0" i="0" u="none" strike="noStrike" cap="none" spc="0" normalizeH="0" baseline="0">
              <a:ln>
                <a:noFill/>
              </a:ln>
              <a:solidFill>
                <a:srgbClr val="01426A"/>
              </a:solidFill>
              <a:effectLst/>
              <a:uFillTx/>
              <a:latin typeface="+mj-lt"/>
              <a:ea typeface="+mj-ea"/>
              <a:cs typeface="+mj-cs"/>
              <a:sym typeface="Calibri"/>
            </a:defRPr>
          </a:lvl9pPr>
        </a:lstStyle>
        <a:p>
          <a:pPr marL="0" marR="0" indent="0" algn="l" defTabSz="609584" rtl="0" fontAlgn="auto" latinLnBrk="0" hangingPunct="0">
            <a:lnSpc>
              <a:spcPct val="100000"/>
            </a:lnSpc>
            <a:spcBef>
              <a:spcPts val="0"/>
            </a:spcBef>
            <a:spcAft>
              <a:spcPts val="0"/>
            </a:spcAft>
            <a:buClrTx/>
            <a:buSzTx/>
            <a:buFontTx/>
            <a:buNone/>
            <a:tabLst/>
          </a:pPr>
          <a:endParaRPr kumimoji="0" lang="pt-BR" sz="2400" b="0" i="0" u="none" strike="noStrike" cap="none" spc="0" normalizeH="0" baseline="0">
            <a:ln>
              <a:noFill/>
            </a:ln>
            <a:solidFill>
              <a:srgbClr val="01426A"/>
            </a:solidFill>
            <a:effectLst/>
            <a:uFillTx/>
            <a:latin typeface="+mj-lt"/>
            <a:ea typeface="+mj-ea"/>
            <a:cs typeface="+mj-cs"/>
            <a:sym typeface="Calibri"/>
          </a:endParaRPr>
        </a:p>
      </xdr:txBody>
    </xdr:sp>
    <xdr:clientData/>
  </xdr:twoCellAnchor>
  <xdr:twoCellAnchor editAs="oneCell">
    <xdr:from>
      <xdr:col>1</xdr:col>
      <xdr:colOff>392465</xdr:colOff>
      <xdr:row>0</xdr:row>
      <xdr:rowOff>91722</xdr:rowOff>
    </xdr:from>
    <xdr:to>
      <xdr:col>4</xdr:col>
      <xdr:colOff>58319</xdr:colOff>
      <xdr:row>2</xdr:row>
      <xdr:rowOff>212689</xdr:rowOff>
    </xdr:to>
    <xdr:pic>
      <xdr:nvPicPr>
        <xdr:cNvPr id="35" name="Imagem 34">
          <a:extLst>
            <a:ext uri="{FF2B5EF4-FFF2-40B4-BE49-F238E27FC236}">
              <a16:creationId xmlns:a16="http://schemas.microsoft.com/office/drawing/2014/main" id="{3DDCF044-CCDC-ABA9-1741-474A33A6FF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99243" y="91722"/>
          <a:ext cx="1473487" cy="738187"/>
        </a:xfrm>
        <a:prstGeom prst="rect">
          <a:avLst/>
        </a:prstGeom>
      </xdr:spPr>
    </xdr:pic>
    <xdr:clientData/>
  </xdr:twoCellAnchor>
  <xdr:twoCellAnchor>
    <xdr:from>
      <xdr:col>20</xdr:col>
      <xdr:colOff>227541</xdr:colOff>
      <xdr:row>3</xdr:row>
      <xdr:rowOff>135996</xdr:rowOff>
    </xdr:from>
    <xdr:to>
      <xdr:col>22</xdr:col>
      <xdr:colOff>407457</xdr:colOff>
      <xdr:row>4</xdr:row>
      <xdr:rowOff>214496</xdr:rowOff>
    </xdr:to>
    <xdr:sp macro="" textlink="">
      <xdr:nvSpPr>
        <xdr:cNvPr id="13" name="Retângulo: Cantos Arredondados 12">
          <a:extLst>
            <a:ext uri="{FF2B5EF4-FFF2-40B4-BE49-F238E27FC236}">
              <a16:creationId xmlns:a16="http://schemas.microsoft.com/office/drawing/2014/main" id="{A138A63F-DEBA-4EC7-8FC3-DC82A06FB668}"/>
            </a:ext>
          </a:extLst>
        </xdr:cNvPr>
        <xdr:cNvSpPr/>
      </xdr:nvSpPr>
      <xdr:spPr>
        <a:xfrm>
          <a:off x="10985499" y="1088496"/>
          <a:ext cx="1397000" cy="396000"/>
        </a:xfrm>
        <a:prstGeom prst="roundRect">
          <a:avLst/>
        </a:prstGeom>
        <a:ln>
          <a:solidFill>
            <a:srgbClr val="FDAB23"/>
          </a:solidFill>
        </a:ln>
      </xdr:spPr>
      <xdr:style>
        <a:lnRef idx="2">
          <a:schemeClr val="accent1"/>
        </a:lnRef>
        <a:fillRef idx="1">
          <a:schemeClr val="lt1"/>
        </a:fillRef>
        <a:effectRef idx="0">
          <a:schemeClr val="accent1"/>
        </a:effectRef>
        <a:fontRef idx="minor">
          <a:schemeClr val="dk1"/>
        </a:fontRef>
      </xdr:style>
      <xdr:txBody>
        <a:bodyPr wrap="square" rtlCol="0" anchor="ctr"/>
        <a:lstStyle/>
        <a:p>
          <a:pPr marL="0" indent="0" algn="ctr" defTabSz="914400" rtl="0" eaLnBrk="1" latinLnBrk="0" hangingPunct="1"/>
          <a:r>
            <a:rPr lang="en-US" sz="800" b="1" i="0" u="none" strike="noStrike" kern="1200">
              <a:solidFill>
                <a:srgbClr val="000000"/>
              </a:solidFill>
              <a:latin typeface="+mn-lt"/>
              <a:ea typeface="+mn-ea"/>
              <a:cs typeface="Calibri"/>
            </a:rPr>
            <a:t> Limite Máximo de Capital Segurado Adicional </a:t>
          </a:r>
        </a:p>
      </xdr:txBody>
    </xdr:sp>
    <xdr:clientData/>
  </xdr:twoCellAnchor>
  <xdr:twoCellAnchor>
    <xdr:from>
      <xdr:col>20</xdr:col>
      <xdr:colOff>31750</xdr:colOff>
      <xdr:row>4</xdr:row>
      <xdr:rowOff>182563</xdr:rowOff>
    </xdr:from>
    <xdr:to>
      <xdr:col>22</xdr:col>
      <xdr:colOff>404812</xdr:colOff>
      <xdr:row>5</xdr:row>
      <xdr:rowOff>222251</xdr:rowOff>
    </xdr:to>
    <xdr:sp macro="" textlink="RESUMO!B9">
      <xdr:nvSpPr>
        <xdr:cNvPr id="2" name="Texto Explicativo: Seta para a Esquerda 1">
          <a:extLst>
            <a:ext uri="{FF2B5EF4-FFF2-40B4-BE49-F238E27FC236}">
              <a16:creationId xmlns:a16="http://schemas.microsoft.com/office/drawing/2014/main" id="{DE8D1E86-E1EF-D512-7735-4FE1F3D64C6B}"/>
            </a:ext>
          </a:extLst>
        </xdr:cNvPr>
        <xdr:cNvSpPr/>
      </xdr:nvSpPr>
      <xdr:spPr>
        <a:xfrm>
          <a:off x="10834688" y="1452563"/>
          <a:ext cx="1595437" cy="357188"/>
        </a:xfrm>
        <a:prstGeom prst="leftArrowCallout">
          <a:avLst>
            <a:gd name="adj1" fmla="val 25000"/>
            <a:gd name="adj2" fmla="val 25000"/>
            <a:gd name="adj3" fmla="val 25000"/>
            <a:gd name="adj4" fmla="val 87365"/>
          </a:avLst>
        </a:prstGeom>
        <a:solidFill>
          <a:srgbClr val="FDAB23">
            <a:alpha val="85000"/>
          </a:srgbClr>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fld id="{902D63F1-8FF8-45F3-B656-0888139EE91E}" type="TxLink">
            <a:rPr lang="en-US" sz="1200" b="1" kern="1200">
              <a:solidFill>
                <a:schemeClr val="lt1"/>
              </a:solidFill>
              <a:latin typeface="+mn-lt"/>
              <a:ea typeface="+mn-ea"/>
              <a:cs typeface="+mn-cs"/>
            </a:rPr>
            <a:pPr marL="0" marR="0" lvl="0" indent="0" algn="ctr" defTabSz="914400" rtl="0" eaLnBrk="1" fontAlgn="auto" latinLnBrk="0" hangingPunct="1">
              <a:lnSpc>
                <a:spcPct val="100000"/>
              </a:lnSpc>
              <a:spcBef>
                <a:spcPts val="0"/>
              </a:spcBef>
              <a:spcAft>
                <a:spcPts val="0"/>
              </a:spcAft>
              <a:buClrTx/>
              <a:buSzTx/>
              <a:buFontTx/>
              <a:buNone/>
              <a:tabLst/>
              <a:defRPr/>
            </a:pPr>
            <a:t> 200.000,00 </a:t>
          </a:fld>
          <a:endParaRPr lang="pt-BR" sz="1200" b="1" kern="1200">
            <a:solidFill>
              <a:schemeClr val="lt1"/>
            </a:solidFill>
            <a:latin typeface="+mn-lt"/>
            <a:ea typeface="+mn-ea"/>
            <a:cs typeface="+mn-cs"/>
          </a:endParaRPr>
        </a:p>
      </xdr:txBody>
    </xdr:sp>
    <xdr:clientData/>
  </xdr:twoCellAnchor>
  <xdr:twoCellAnchor>
    <xdr:from>
      <xdr:col>4</xdr:col>
      <xdr:colOff>603425</xdr:colOff>
      <xdr:row>2</xdr:row>
      <xdr:rowOff>95250</xdr:rowOff>
    </xdr:from>
    <xdr:to>
      <xdr:col>6</xdr:col>
      <xdr:colOff>515938</xdr:colOff>
      <xdr:row>2</xdr:row>
      <xdr:rowOff>277813</xdr:rowOff>
    </xdr:to>
    <xdr:sp macro="" textlink="">
      <xdr:nvSpPr>
        <xdr:cNvPr id="12" name="Retângulo: Cantos Arredondados 11">
          <a:extLst>
            <a:ext uri="{FF2B5EF4-FFF2-40B4-BE49-F238E27FC236}">
              <a16:creationId xmlns:a16="http://schemas.microsoft.com/office/drawing/2014/main" id="{8D2CED7C-C863-4BD8-BBCC-17CB0879F43D}"/>
            </a:ext>
          </a:extLst>
        </xdr:cNvPr>
        <xdr:cNvSpPr/>
      </xdr:nvSpPr>
      <xdr:spPr>
        <a:xfrm>
          <a:off x="3048175" y="730250"/>
          <a:ext cx="1134888" cy="182563"/>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000" b="1" i="0" u="none" strike="noStrike" kern="1200">
              <a:solidFill>
                <a:schemeClr val="lt1"/>
              </a:solidFill>
              <a:latin typeface="+mn-lt"/>
              <a:ea typeface="+mn-ea"/>
              <a:cs typeface="+mn-cs"/>
            </a:rPr>
            <a:t>PARTICIPANTE</a:t>
          </a:r>
        </a:p>
      </xdr:txBody>
    </xdr:sp>
    <xdr:clientData/>
  </xdr:twoCellAnchor>
  <xdr:twoCellAnchor>
    <xdr:from>
      <xdr:col>7</xdr:col>
      <xdr:colOff>176387</xdr:colOff>
      <xdr:row>2</xdr:row>
      <xdr:rowOff>88901</xdr:rowOff>
    </xdr:from>
    <xdr:to>
      <xdr:col>10</xdr:col>
      <xdr:colOff>7937</xdr:colOff>
      <xdr:row>2</xdr:row>
      <xdr:rowOff>272501</xdr:rowOff>
    </xdr:to>
    <xdr:sp macro="" textlink="">
      <xdr:nvSpPr>
        <xdr:cNvPr id="15" name="Retângulo: Cantos Arredondados 14">
          <a:extLst>
            <a:ext uri="{FF2B5EF4-FFF2-40B4-BE49-F238E27FC236}">
              <a16:creationId xmlns:a16="http://schemas.microsoft.com/office/drawing/2014/main" id="{90F30D63-453E-40B0-911C-889250A9F6FE}"/>
            </a:ext>
          </a:extLst>
        </xdr:cNvPr>
        <xdr:cNvSpPr/>
      </xdr:nvSpPr>
      <xdr:spPr>
        <a:xfrm>
          <a:off x="4399137" y="723901"/>
          <a:ext cx="1149175" cy="183600"/>
        </a:xfrm>
        <a:prstGeom prst="roundRect">
          <a:avLst/>
        </a:prstGeom>
        <a:solidFill>
          <a:schemeClr val="bg1"/>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000" b="1" i="0" u="none" strike="noStrike" kern="1200">
              <a:solidFill>
                <a:srgbClr val="10658A"/>
              </a:solidFill>
              <a:latin typeface="+mn-lt"/>
              <a:ea typeface="+mn-ea"/>
              <a:cs typeface="+mn-cs"/>
            </a:rPr>
            <a:t>PATROCINADORA</a:t>
          </a:r>
        </a:p>
      </xdr:txBody>
    </xdr:sp>
    <xdr:clientData/>
  </xdr:twoCellAnchor>
  <xdr:twoCellAnchor>
    <xdr:from>
      <xdr:col>13</xdr:col>
      <xdr:colOff>73200</xdr:colOff>
      <xdr:row>11</xdr:row>
      <xdr:rowOff>136526</xdr:rowOff>
    </xdr:from>
    <xdr:to>
      <xdr:col>14</xdr:col>
      <xdr:colOff>596900</xdr:colOff>
      <xdr:row>12</xdr:row>
      <xdr:rowOff>1589</xdr:rowOff>
    </xdr:to>
    <xdr:sp macro="" textlink="">
      <xdr:nvSpPr>
        <xdr:cNvPr id="16" name="Retângulo: Cantos Arredondados 15">
          <a:extLst>
            <a:ext uri="{FF2B5EF4-FFF2-40B4-BE49-F238E27FC236}">
              <a16:creationId xmlns:a16="http://schemas.microsoft.com/office/drawing/2014/main" id="{42EB3F61-7191-48E7-98DF-32E6BE584872}"/>
            </a:ext>
          </a:extLst>
        </xdr:cNvPr>
        <xdr:cNvSpPr/>
      </xdr:nvSpPr>
      <xdr:spPr>
        <a:xfrm>
          <a:off x="7915450" y="3629026"/>
          <a:ext cx="1134888" cy="182563"/>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000" b="1" i="0" u="none" strike="noStrike" kern="1200">
              <a:solidFill>
                <a:schemeClr val="lt1"/>
              </a:solidFill>
              <a:latin typeface="+mn-lt"/>
              <a:ea typeface="+mn-ea"/>
              <a:cs typeface="+mn-cs"/>
            </a:rPr>
            <a:t>PARTICIPANTE</a:t>
          </a:r>
        </a:p>
      </xdr:txBody>
    </xdr:sp>
    <xdr:clientData/>
  </xdr:twoCellAnchor>
  <xdr:twoCellAnchor>
    <xdr:from>
      <xdr:col>15</xdr:col>
      <xdr:colOff>58911</xdr:colOff>
      <xdr:row>11</xdr:row>
      <xdr:rowOff>138114</xdr:rowOff>
    </xdr:from>
    <xdr:to>
      <xdr:col>16</xdr:col>
      <xdr:colOff>596898</xdr:colOff>
      <xdr:row>12</xdr:row>
      <xdr:rowOff>4214</xdr:rowOff>
    </xdr:to>
    <xdr:sp macro="" textlink="">
      <xdr:nvSpPr>
        <xdr:cNvPr id="18" name="Retângulo: Cantos Arredondados 17">
          <a:extLst>
            <a:ext uri="{FF2B5EF4-FFF2-40B4-BE49-F238E27FC236}">
              <a16:creationId xmlns:a16="http://schemas.microsoft.com/office/drawing/2014/main" id="{8796431D-56B3-44AD-9CA5-4320D76129D9}"/>
            </a:ext>
          </a:extLst>
        </xdr:cNvPr>
        <xdr:cNvSpPr/>
      </xdr:nvSpPr>
      <xdr:spPr>
        <a:xfrm>
          <a:off x="9123536" y="3630614"/>
          <a:ext cx="1149175" cy="183600"/>
        </a:xfrm>
        <a:prstGeom prst="roundRect">
          <a:avLst/>
        </a:prstGeom>
        <a:solidFill>
          <a:schemeClr val="bg1"/>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r>
            <a:rPr lang="en-US" sz="1000" b="1" i="0" u="none" strike="noStrike" kern="1200">
              <a:solidFill>
                <a:srgbClr val="10658A"/>
              </a:solidFill>
              <a:latin typeface="+mn-lt"/>
              <a:ea typeface="+mn-ea"/>
              <a:cs typeface="+mn-cs"/>
            </a:rPr>
            <a:t>PATROCINADORA</a:t>
          </a:r>
        </a:p>
      </xdr:txBody>
    </xdr:sp>
    <xdr:clientData/>
  </xdr:twoCellAnchor>
  <xdr:twoCellAnchor>
    <xdr:from>
      <xdr:col>13</xdr:col>
      <xdr:colOff>104227</xdr:colOff>
      <xdr:row>12</xdr:row>
      <xdr:rowOff>103196</xdr:rowOff>
    </xdr:from>
    <xdr:to>
      <xdr:col>15</xdr:col>
      <xdr:colOff>15875</xdr:colOff>
      <xdr:row>13</xdr:row>
      <xdr:rowOff>71438</xdr:rowOff>
    </xdr:to>
    <xdr:sp macro="" textlink="RESUMO!G2">
      <xdr:nvSpPr>
        <xdr:cNvPr id="19" name="Retângulo: Cantos Arredondados 18">
          <a:extLst>
            <a:ext uri="{FF2B5EF4-FFF2-40B4-BE49-F238E27FC236}">
              <a16:creationId xmlns:a16="http://schemas.microsoft.com/office/drawing/2014/main" id="{47E332CA-415A-4C14-A08D-E86508FF98BA}"/>
            </a:ext>
          </a:extLst>
        </xdr:cNvPr>
        <xdr:cNvSpPr/>
      </xdr:nvSpPr>
      <xdr:spPr>
        <a:xfrm>
          <a:off x="7946477" y="3913196"/>
          <a:ext cx="1134023" cy="285742"/>
        </a:xfrm>
        <a:prstGeom prst="roundRect">
          <a:avLst/>
        </a:prstGeom>
        <a:solidFill>
          <a:srgbClr val="10658A"/>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fld id="{AB7CDA03-9AFC-4A76-BC9E-F0F0A0831DF3}" type="TxLink">
            <a:rPr lang="en-US" sz="1000" b="1" i="0" u="none" strike="noStrike" kern="1200">
              <a:solidFill>
                <a:schemeClr val="lt1"/>
              </a:solidFill>
              <a:latin typeface="+mn-lt"/>
              <a:ea typeface="+mn-ea"/>
              <a:cs typeface="+mn-cs"/>
            </a:rPr>
            <a:pPr marL="0" indent="0" algn="ctr" defTabSz="914400" rtl="0" eaLnBrk="1" latinLnBrk="0" hangingPunct="1"/>
            <a:t> R$ 364,99 </a:t>
          </a:fld>
          <a:endParaRPr lang="pt-BR" sz="1000" b="1" i="0" u="none" strike="noStrike" kern="1200">
            <a:solidFill>
              <a:schemeClr val="lt1"/>
            </a:solidFill>
            <a:latin typeface="+mn-lt"/>
            <a:ea typeface="+mn-ea"/>
            <a:cs typeface="+mn-cs"/>
          </a:endParaRPr>
        </a:p>
      </xdr:txBody>
    </xdr:sp>
    <xdr:clientData/>
  </xdr:twoCellAnchor>
  <xdr:twoCellAnchor>
    <xdr:from>
      <xdr:col>15</xdr:col>
      <xdr:colOff>66127</xdr:colOff>
      <xdr:row>12</xdr:row>
      <xdr:rowOff>104783</xdr:rowOff>
    </xdr:from>
    <xdr:to>
      <xdr:col>16</xdr:col>
      <xdr:colOff>588962</xdr:colOff>
      <xdr:row>13</xdr:row>
      <xdr:rowOff>73025</xdr:rowOff>
    </xdr:to>
    <xdr:sp macro="" textlink="RESUMO!H2">
      <xdr:nvSpPr>
        <xdr:cNvPr id="21" name="Retângulo: Cantos Arredondados 20">
          <a:extLst>
            <a:ext uri="{FF2B5EF4-FFF2-40B4-BE49-F238E27FC236}">
              <a16:creationId xmlns:a16="http://schemas.microsoft.com/office/drawing/2014/main" id="{274675C2-6DCF-4C5A-AE01-BFDFF447BC42}"/>
            </a:ext>
          </a:extLst>
        </xdr:cNvPr>
        <xdr:cNvSpPr/>
      </xdr:nvSpPr>
      <xdr:spPr>
        <a:xfrm>
          <a:off x="9130752" y="3914783"/>
          <a:ext cx="1134023" cy="285742"/>
        </a:xfrm>
        <a:prstGeom prst="roundRect">
          <a:avLst/>
        </a:prstGeom>
        <a:solidFill>
          <a:schemeClr val="bg1"/>
        </a:solidFill>
        <a:ln>
          <a:solidFill>
            <a:srgbClr val="10658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fld id="{7EC74C8D-86F7-46A2-A15F-9255933F76C1}" type="TxLink">
            <a:rPr lang="en-US" sz="1000" b="1" i="0" u="none" strike="noStrike" kern="1200">
              <a:solidFill>
                <a:srgbClr val="10658A"/>
              </a:solidFill>
              <a:latin typeface="+mn-lt"/>
              <a:ea typeface="+mn-ea"/>
              <a:cs typeface="+mn-cs"/>
            </a:rPr>
            <a:pPr marL="0" indent="0" algn="ctr" defTabSz="914400" rtl="0" eaLnBrk="1" latinLnBrk="0" hangingPunct="1"/>
            <a:t> R$ -   </a:t>
          </a:fld>
          <a:endParaRPr lang="pt-BR" sz="1000" b="1" i="0" u="none" strike="noStrike" kern="1200">
            <a:solidFill>
              <a:srgbClr val="10658A"/>
            </a:solidFill>
            <a:latin typeface="+mn-lt"/>
            <a:ea typeface="+mn-ea"/>
            <a:cs typeface="+mn-cs"/>
          </a:endParaRPr>
        </a:p>
      </xdr:txBody>
    </xdr:sp>
    <xdr:clientData/>
  </xdr:twoCellAnchor>
  <xdr:twoCellAnchor>
    <xdr:from>
      <xdr:col>11</xdr:col>
      <xdr:colOff>45628</xdr:colOff>
      <xdr:row>11</xdr:row>
      <xdr:rowOff>121158</xdr:rowOff>
    </xdr:from>
    <xdr:to>
      <xdr:col>12</xdr:col>
      <xdr:colOff>587375</xdr:colOff>
      <xdr:row>13</xdr:row>
      <xdr:rowOff>103187</xdr:rowOff>
    </xdr:to>
    <xdr:sp macro="" textlink="G8">
      <xdr:nvSpPr>
        <xdr:cNvPr id="34" name="Retângulo: Cantos Arredondados 33">
          <a:extLst>
            <a:ext uri="{FF2B5EF4-FFF2-40B4-BE49-F238E27FC236}">
              <a16:creationId xmlns:a16="http://schemas.microsoft.com/office/drawing/2014/main" id="{9233D246-49A7-4BAB-BEC4-04DFDA1D0E56}"/>
            </a:ext>
          </a:extLst>
        </xdr:cNvPr>
        <xdr:cNvSpPr/>
      </xdr:nvSpPr>
      <xdr:spPr>
        <a:xfrm>
          <a:off x="6355941" y="3613658"/>
          <a:ext cx="1152934" cy="617029"/>
        </a:xfrm>
        <a:prstGeom prst="roundRect">
          <a:avLst/>
        </a:prstGeom>
        <a:solidFill>
          <a:srgbClr val="555555"/>
        </a:solidFill>
        <a:ln>
          <a:solidFill>
            <a:srgbClr val="55555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r" defTabSz="914400" rtl="0" eaLnBrk="1" fontAlgn="auto" latinLnBrk="0" hangingPunct="1">
            <a:lnSpc>
              <a:spcPct val="100000"/>
            </a:lnSpc>
            <a:spcBef>
              <a:spcPts val="0"/>
            </a:spcBef>
            <a:spcAft>
              <a:spcPts val="0"/>
            </a:spcAft>
            <a:buClrTx/>
            <a:buSzTx/>
            <a:buFontTx/>
            <a:buNone/>
            <a:tabLst/>
            <a:defRPr/>
          </a:pPr>
          <a:r>
            <a:rPr lang="pt-BR" sz="1200" b="1" kern="1200">
              <a:solidFill>
                <a:schemeClr val="lt1"/>
              </a:solidFill>
              <a:latin typeface="+mn-lt"/>
              <a:ea typeface="+mn-ea"/>
              <a:cs typeface="+mn-cs"/>
            </a:rPr>
            <a:t>RATEIO</a:t>
          </a:r>
          <a:r>
            <a:rPr lang="pt-BR" sz="1200" b="1" kern="1200" baseline="0">
              <a:solidFill>
                <a:schemeClr val="lt1"/>
              </a:solidFill>
              <a:latin typeface="+mn-lt"/>
              <a:ea typeface="+mn-ea"/>
              <a:cs typeface="+mn-cs"/>
            </a:rPr>
            <a:t> PRÊMIO DE RISCO</a:t>
          </a:r>
          <a:endParaRPr lang="pt-BR" sz="1200" b="1" kern="1200">
            <a:solidFill>
              <a:schemeClr val="lt1"/>
            </a:solidFill>
            <a:latin typeface="+mn-lt"/>
            <a:ea typeface="+mn-ea"/>
            <a:cs typeface="+mn-cs"/>
          </a:endParaRPr>
        </a:p>
      </xdr:txBody>
    </xdr:sp>
    <xdr:clientData/>
  </xdr:twoCellAnchor>
  <xdr:oneCellAnchor>
    <xdr:from>
      <xdr:col>10</xdr:col>
      <xdr:colOff>154340</xdr:colOff>
      <xdr:row>17</xdr:row>
      <xdr:rowOff>153485</xdr:rowOff>
    </xdr:from>
    <xdr:ext cx="7521222" cy="874920"/>
    <xdr:sp macro="" textlink="">
      <xdr:nvSpPr>
        <xdr:cNvPr id="14" name="CaixaDeTexto 13">
          <a:extLst>
            <a:ext uri="{FF2B5EF4-FFF2-40B4-BE49-F238E27FC236}">
              <a16:creationId xmlns:a16="http://schemas.microsoft.com/office/drawing/2014/main" id="{2E33462D-D103-4958-AD9B-A172921E8F07}"/>
            </a:ext>
          </a:extLst>
        </xdr:cNvPr>
        <xdr:cNvSpPr txBox="1"/>
      </xdr:nvSpPr>
      <xdr:spPr>
        <a:xfrm>
          <a:off x="5782028" y="5550985"/>
          <a:ext cx="7521222"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lang="pt-BR" sz="1000">
              <a:solidFill>
                <a:schemeClr val="tx2"/>
              </a:solidFill>
              <a:latin typeface="+mn-lt"/>
              <a:ea typeface="+mn-ea"/>
              <a:cs typeface="+mn-cs"/>
            </a:rPr>
            <a:t>Conforme Art.17. §2º, a Contribuição Total de Patrocinadora não pode exceder a 17% do salário de participação, já incluindo a contribuição para o Benefício de Risco.</a:t>
          </a:r>
        </a:p>
        <a:p>
          <a:pPr marL="0" indent="0"/>
          <a:r>
            <a:rPr lang="pt-BR" sz="1000">
              <a:solidFill>
                <a:schemeClr val="tx2"/>
              </a:solidFill>
              <a:latin typeface="+mn-lt"/>
              <a:ea typeface="+mn-ea"/>
              <a:cs typeface="+mn-cs"/>
            </a:rPr>
            <a:t> </a:t>
          </a:r>
        </a:p>
        <a:p>
          <a:pPr marL="0" indent="0"/>
          <a:r>
            <a:rPr lang="pt-BR" sz="1000">
              <a:solidFill>
                <a:schemeClr val="tx2"/>
              </a:solidFill>
              <a:latin typeface="+mn-lt"/>
              <a:ea typeface="+mn-ea"/>
              <a:cs typeface="+mn-cs"/>
            </a:rPr>
            <a:t>Conforme Art.32. §3º, a Contribuição de Risco será limitada ao resultado da multiplicação do valor da contribuição vigente na data da contratação, pelo número de meses necessários, até os 75 anos de idade do servidor.</a:t>
          </a:r>
        </a:p>
      </xdr:txBody>
    </xdr:sp>
    <xdr:clientData/>
  </xdr:oneCellAnchor>
  <xdr:twoCellAnchor>
    <xdr:from>
      <xdr:col>17</xdr:col>
      <xdr:colOff>369005</xdr:colOff>
      <xdr:row>11</xdr:row>
      <xdr:rowOff>191029</xdr:rowOff>
    </xdr:from>
    <xdr:to>
      <xdr:col>22</xdr:col>
      <xdr:colOff>547686</xdr:colOff>
      <xdr:row>12</xdr:row>
      <xdr:rowOff>269529</xdr:rowOff>
    </xdr:to>
    <xdr:sp macro="" textlink="">
      <xdr:nvSpPr>
        <xdr:cNvPr id="31" name="Retângulo: Cantos Arredondados 30">
          <a:extLst>
            <a:ext uri="{FF2B5EF4-FFF2-40B4-BE49-F238E27FC236}">
              <a16:creationId xmlns:a16="http://schemas.microsoft.com/office/drawing/2014/main" id="{0B486EF6-D417-4C77-8AAE-349465278F0C}"/>
            </a:ext>
          </a:extLst>
        </xdr:cNvPr>
        <xdr:cNvSpPr/>
      </xdr:nvSpPr>
      <xdr:spPr>
        <a:xfrm>
          <a:off x="10005130" y="3683529"/>
          <a:ext cx="3234619" cy="396000"/>
        </a:xfrm>
        <a:prstGeom prst="roundRect">
          <a:avLst/>
        </a:prstGeom>
        <a:solidFill>
          <a:srgbClr val="FDAB23"/>
        </a:solidFill>
        <a:ln>
          <a:solidFill>
            <a:srgbClr val="FDAB2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lt1"/>
              </a:solidFill>
              <a:latin typeface="+mn-lt"/>
              <a:ea typeface="+mn-ea"/>
              <a:cs typeface="+mn-cs"/>
            </a:rPr>
            <a:t> A COBERTURA</a:t>
          </a:r>
          <a:r>
            <a:rPr lang="en-US" sz="1200" b="0" i="0" u="none" strike="noStrike" kern="1200" baseline="0">
              <a:solidFill>
                <a:schemeClr val="lt1"/>
              </a:solidFill>
              <a:latin typeface="+mn-lt"/>
              <a:ea typeface="+mn-ea"/>
              <a:cs typeface="+mn-cs"/>
            </a:rPr>
            <a:t> ADICIONAL É </a:t>
          </a:r>
          <a:r>
            <a:rPr lang="en-US" sz="1200" b="1" i="0" u="none" strike="noStrike" kern="1200" baseline="0">
              <a:solidFill>
                <a:schemeClr val="lt1"/>
              </a:solidFill>
              <a:latin typeface="+mn-lt"/>
              <a:ea typeface="+mn-ea"/>
              <a:cs typeface="+mn-cs"/>
            </a:rPr>
            <a:t>CUSTEADA 100% </a:t>
          </a:r>
          <a:r>
            <a:rPr lang="en-US" sz="1200" b="0" i="0" u="none" strike="noStrike" kern="1200" baseline="0">
              <a:solidFill>
                <a:schemeClr val="lt1"/>
              </a:solidFill>
              <a:latin typeface="+mn-lt"/>
              <a:ea typeface="+mn-ea"/>
              <a:cs typeface="+mn-cs"/>
            </a:rPr>
            <a:t>PELO </a:t>
          </a:r>
          <a:r>
            <a:rPr lang="en-US" sz="1200" b="1" i="0" u="none" strike="noStrike" kern="1200" baseline="0">
              <a:solidFill>
                <a:schemeClr val="lt1"/>
              </a:solidFill>
              <a:latin typeface="+mn-lt"/>
              <a:ea typeface="+mn-ea"/>
              <a:cs typeface="+mn-cs"/>
            </a:rPr>
            <a:t>PARTICIPANTE.</a:t>
          </a:r>
          <a:endParaRPr lang="en-US" sz="1200" b="1" i="0" u="none" strike="noStrike" kern="12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E867-2659-4C80-A8E8-8F905598989F}">
  <dimension ref="A1:AA40"/>
  <sheetViews>
    <sheetView tabSelected="1" zoomScale="80" zoomScaleNormal="80" workbookViewId="0">
      <selection activeCell="F4" sqref="F4:G4"/>
    </sheetView>
  </sheetViews>
  <sheetFormatPr defaultColWidth="0" defaultRowHeight="14.5" zeroHeight="1" x14ac:dyDescent="0.35"/>
  <cols>
    <col min="1" max="6" width="8.7265625" customWidth="1"/>
    <col min="7" max="7" width="7.90625" customWidth="1"/>
    <col min="8" max="8" width="2.90625" style="5" customWidth="1"/>
    <col min="9" max="9" width="7.90625" customWidth="1"/>
    <col min="10" max="10" width="9.1796875" customWidth="1"/>
    <col min="11" max="11" width="4.90625" style="15" customWidth="1"/>
    <col min="12" max="23" width="8.7265625" customWidth="1"/>
    <col min="24" max="27" width="0" hidden="1" customWidth="1"/>
    <col min="28" max="16384" width="8.7265625" hidden="1"/>
  </cols>
  <sheetData>
    <row r="1" spans="1:27" ht="25" customHeight="1" x14ac:dyDescent="0.35">
      <c r="A1" s="5"/>
      <c r="B1" s="5"/>
      <c r="C1" s="5"/>
      <c r="D1" s="5"/>
      <c r="E1" s="5"/>
      <c r="F1" s="5"/>
      <c r="G1" s="5"/>
      <c r="I1" s="5"/>
      <c r="J1" s="5"/>
      <c r="K1" s="11"/>
      <c r="L1" s="5"/>
      <c r="M1" s="5"/>
      <c r="N1" s="5"/>
      <c r="O1" s="5"/>
      <c r="P1" s="5"/>
      <c r="Q1" s="5"/>
      <c r="R1" s="5"/>
      <c r="S1" s="5"/>
      <c r="T1" s="5"/>
      <c r="U1" s="5"/>
      <c r="V1" s="5"/>
    </row>
    <row r="2" spans="1:27" ht="25" customHeight="1" x14ac:dyDescent="0.35">
      <c r="A2" s="5"/>
      <c r="B2" s="5"/>
      <c r="C2" s="5"/>
      <c r="D2" s="5"/>
      <c r="E2" s="5"/>
      <c r="F2" s="5"/>
      <c r="G2" s="5"/>
      <c r="I2" s="5"/>
      <c r="J2" s="5"/>
      <c r="K2" s="11"/>
      <c r="L2" s="5"/>
      <c r="M2" s="5"/>
      <c r="N2" s="5"/>
      <c r="O2" s="5"/>
      <c r="P2" s="5"/>
      <c r="Q2" s="5"/>
      <c r="R2" s="5"/>
      <c r="S2" s="5"/>
      <c r="T2" s="5"/>
      <c r="U2" s="5"/>
      <c r="V2" s="5"/>
    </row>
    <row r="3" spans="1:27" ht="25" customHeight="1" x14ac:dyDescent="0.35">
      <c r="A3" s="5"/>
      <c r="B3" s="5"/>
      <c r="C3" s="5"/>
      <c r="D3" s="5"/>
      <c r="E3" s="6">
        <f ca="1">TODAY()</f>
        <v>45709</v>
      </c>
      <c r="F3" s="5"/>
      <c r="G3" s="5"/>
      <c r="I3" s="5"/>
      <c r="J3" s="5"/>
      <c r="K3" s="11"/>
      <c r="L3" s="5"/>
      <c r="M3" s="5"/>
      <c r="N3" s="5"/>
      <c r="O3" s="5"/>
      <c r="P3" s="5"/>
      <c r="Q3" s="5"/>
      <c r="R3" s="5"/>
      <c r="S3" s="5"/>
      <c r="T3" s="5"/>
      <c r="U3" s="5"/>
      <c r="V3" s="5"/>
      <c r="W3" s="5"/>
      <c r="X3" s="5"/>
      <c r="Y3" s="5"/>
      <c r="Z3" s="5"/>
      <c r="AA3" s="5"/>
    </row>
    <row r="4" spans="1:27" ht="25" customHeight="1" x14ac:dyDescent="0.35">
      <c r="A4" s="5"/>
      <c r="B4" s="5"/>
      <c r="C4" s="5"/>
      <c r="D4" s="5"/>
      <c r="E4" s="5"/>
      <c r="F4" s="17">
        <v>65</v>
      </c>
      <c r="G4" s="17"/>
      <c r="H4" s="7"/>
      <c r="I4" s="22"/>
      <c r="J4" s="23"/>
      <c r="K4" s="12">
        <f>(_xlfn.XLOOKUP(F4,DADOS!A:A,DADOS!B:B))*12</f>
        <v>120</v>
      </c>
      <c r="L4" s="5"/>
      <c r="M4" s="5"/>
      <c r="N4" s="5"/>
      <c r="O4" s="5"/>
      <c r="P4" s="5"/>
      <c r="Q4" s="5"/>
      <c r="R4" s="5"/>
      <c r="S4" s="5"/>
      <c r="T4" s="5"/>
      <c r="U4" s="5"/>
      <c r="V4" s="5"/>
      <c r="W4" s="5"/>
      <c r="X4" s="5"/>
      <c r="Y4" s="5"/>
      <c r="Z4" s="5"/>
      <c r="AA4" s="5"/>
    </row>
    <row r="5" spans="1:27" ht="25" customHeight="1" x14ac:dyDescent="0.35">
      <c r="A5" s="5"/>
      <c r="B5" s="5"/>
      <c r="C5" s="5"/>
      <c r="D5" s="5"/>
      <c r="E5" s="5"/>
      <c r="F5" s="18">
        <v>44896</v>
      </c>
      <c r="G5" s="18"/>
      <c r="H5" s="7"/>
      <c r="I5" s="24"/>
      <c r="J5" s="25"/>
      <c r="K5" s="11"/>
      <c r="L5" s="5"/>
      <c r="M5" s="5"/>
      <c r="N5" s="5"/>
      <c r="O5" s="5"/>
      <c r="P5" s="5"/>
      <c r="Q5" s="5"/>
      <c r="R5" s="5"/>
      <c r="S5" s="5"/>
      <c r="T5" s="5"/>
      <c r="U5" s="5"/>
      <c r="V5" s="5"/>
      <c r="W5" s="5"/>
      <c r="X5" s="5"/>
      <c r="Y5" s="5"/>
      <c r="Z5" s="5"/>
      <c r="AA5" s="5"/>
    </row>
    <row r="6" spans="1:27" ht="25" customHeight="1" x14ac:dyDescent="0.35">
      <c r="A6" s="5"/>
      <c r="B6" s="5"/>
      <c r="C6" s="5"/>
      <c r="D6" s="5"/>
      <c r="E6" s="5"/>
      <c r="F6" s="16">
        <v>8157.41</v>
      </c>
      <c r="G6" s="16"/>
      <c r="H6" s="7"/>
      <c r="I6" s="26"/>
      <c r="J6" s="27"/>
      <c r="K6" s="11"/>
      <c r="L6" s="5"/>
      <c r="M6" s="5"/>
      <c r="N6" s="5"/>
      <c r="O6" s="5"/>
      <c r="P6" s="5"/>
      <c r="Q6" s="5"/>
      <c r="R6" s="5"/>
      <c r="S6" s="5"/>
      <c r="T6" s="5"/>
      <c r="U6" s="5"/>
      <c r="V6" s="5"/>
      <c r="W6" s="5"/>
      <c r="X6" s="5"/>
      <c r="Y6" s="5"/>
      <c r="Z6" s="5"/>
      <c r="AA6" s="5"/>
    </row>
    <row r="7" spans="1:27" ht="25" customHeight="1" x14ac:dyDescent="0.35">
      <c r="A7" s="5"/>
      <c r="B7" s="5"/>
      <c r="C7" s="5"/>
      <c r="D7" s="5"/>
      <c r="E7" s="5"/>
      <c r="F7" s="19">
        <f>IF(F6&gt;K7,F6-K7,F6)</f>
        <v>8157.41</v>
      </c>
      <c r="G7" s="19"/>
      <c r="H7" s="7"/>
      <c r="I7" s="19">
        <f>IF(F6&gt;K7,F6-K7,0)</f>
        <v>0</v>
      </c>
      <c r="J7" s="19"/>
      <c r="K7" s="30">
        <v>8157.41</v>
      </c>
      <c r="L7" s="5"/>
      <c r="M7" s="5"/>
      <c r="N7" s="5"/>
      <c r="O7" s="5"/>
      <c r="P7" s="5"/>
      <c r="Q7" s="5"/>
      <c r="R7" s="5"/>
      <c r="S7" s="5"/>
      <c r="T7" s="5"/>
      <c r="U7" s="5"/>
      <c r="V7" s="5"/>
      <c r="W7" s="5"/>
      <c r="X7" s="5"/>
      <c r="Y7" s="5"/>
      <c r="Z7" s="5"/>
      <c r="AA7" s="5"/>
    </row>
    <row r="8" spans="1:27" ht="25" customHeight="1" x14ac:dyDescent="0.35">
      <c r="A8" s="5"/>
      <c r="B8" s="5"/>
      <c r="C8" s="5"/>
      <c r="D8" s="5"/>
      <c r="E8" s="5"/>
      <c r="F8" s="20">
        <v>8.5000000000000006E-2</v>
      </c>
      <c r="G8" s="20"/>
      <c r="H8" s="8"/>
      <c r="I8" s="28">
        <f>IF(I7&gt;0,F8,0%)</f>
        <v>0</v>
      </c>
      <c r="J8" s="28"/>
      <c r="K8" s="13">
        <f>DADOS!G2</f>
        <v>83205.582000000009</v>
      </c>
      <c r="L8" s="5"/>
      <c r="M8" s="5"/>
      <c r="N8" s="5"/>
      <c r="O8" s="5"/>
      <c r="P8" s="5"/>
      <c r="Q8" s="5"/>
      <c r="R8" s="5"/>
      <c r="S8" s="5"/>
      <c r="T8" s="5"/>
      <c r="U8" s="5"/>
      <c r="V8" s="5"/>
      <c r="W8" s="5"/>
      <c r="X8" s="5"/>
      <c r="Y8" s="5"/>
      <c r="Z8" s="5"/>
      <c r="AA8" s="5"/>
    </row>
    <row r="9" spans="1:27" ht="25" customHeight="1" x14ac:dyDescent="0.35">
      <c r="A9" s="5"/>
      <c r="B9" s="5"/>
      <c r="C9" s="5"/>
      <c r="D9" s="5"/>
      <c r="E9" s="5"/>
      <c r="F9" s="19">
        <f>IF(OR(F8&lt;2.5%, F8&gt;8.5%),"Limite Percentual",F7*F8)</f>
        <v>693.37985000000003</v>
      </c>
      <c r="G9" s="19"/>
      <c r="H9" s="7"/>
      <c r="I9" s="19">
        <f>IF(OR(F8&lt;2.5%, F8&gt;8.5%),"Limite Percentual",I7*I8)</f>
        <v>0</v>
      </c>
      <c r="J9" s="19"/>
      <c r="K9" s="14">
        <f>_xlfn.XLOOKUP(F4,DADOS!A:A,DADOS!D:D)</f>
        <v>200000</v>
      </c>
      <c r="L9" s="5"/>
      <c r="M9" s="5"/>
      <c r="N9" s="5"/>
      <c r="O9" s="5"/>
      <c r="P9" s="5"/>
      <c r="Q9" s="5"/>
      <c r="R9" s="5"/>
      <c r="S9" s="5"/>
      <c r="T9" s="5"/>
      <c r="U9" s="5"/>
      <c r="V9" s="5"/>
      <c r="W9" s="5"/>
      <c r="X9" s="5"/>
      <c r="Y9" s="5"/>
      <c r="Z9" s="5"/>
      <c r="AA9" s="5"/>
    </row>
    <row r="10" spans="1:27" ht="25" customHeight="1" x14ac:dyDescent="0.35">
      <c r="A10" s="5"/>
      <c r="B10" s="5"/>
      <c r="C10" s="5"/>
      <c r="D10" s="5"/>
      <c r="E10" s="5"/>
      <c r="F10" s="16">
        <v>100000</v>
      </c>
      <c r="G10" s="16"/>
      <c r="H10" s="7"/>
      <c r="I10" s="29">
        <f>F9+I9</f>
        <v>693.37985000000003</v>
      </c>
      <c r="J10" s="29"/>
      <c r="K10" s="11"/>
      <c r="L10" s="5"/>
      <c r="M10" s="5"/>
      <c r="N10" s="5"/>
      <c r="O10" s="5"/>
      <c r="P10" s="5"/>
      <c r="Q10" s="5"/>
      <c r="R10" s="5"/>
      <c r="S10" s="5"/>
      <c r="T10" s="5"/>
      <c r="U10" s="5"/>
      <c r="V10" s="5"/>
      <c r="W10" s="5"/>
      <c r="X10" s="5"/>
      <c r="Y10" s="5"/>
      <c r="Z10" s="5"/>
      <c r="AA10" s="5"/>
    </row>
    <row r="11" spans="1:27" ht="25" customHeight="1" x14ac:dyDescent="0.35">
      <c r="A11" s="5"/>
      <c r="B11" s="5"/>
      <c r="C11" s="5"/>
      <c r="D11" s="5"/>
      <c r="E11" s="5"/>
      <c r="F11" s="5"/>
      <c r="G11" s="5"/>
      <c r="I11" s="5"/>
      <c r="J11" s="5"/>
      <c r="K11" s="11"/>
      <c r="L11" s="5"/>
      <c r="M11" s="5"/>
      <c r="N11" s="5"/>
      <c r="O11" s="5"/>
      <c r="P11" s="5"/>
      <c r="Q11" s="5"/>
      <c r="R11" s="5"/>
      <c r="S11" s="5"/>
      <c r="T11" s="5"/>
      <c r="U11" s="5"/>
      <c r="V11" s="5"/>
      <c r="W11" s="5"/>
      <c r="X11" s="5"/>
      <c r="Y11" s="5"/>
      <c r="Z11" s="5"/>
      <c r="AA11" s="5"/>
    </row>
    <row r="12" spans="1:27" ht="25" customHeight="1" x14ac:dyDescent="0.35">
      <c r="A12" s="5"/>
      <c r="B12" s="5"/>
      <c r="C12" s="5"/>
      <c r="D12" s="5"/>
      <c r="E12" s="5"/>
      <c r="F12" s="5"/>
      <c r="G12" s="5"/>
      <c r="I12" s="21"/>
      <c r="J12" s="21"/>
      <c r="K12" s="11"/>
      <c r="L12" s="5"/>
      <c r="M12" s="5"/>
      <c r="N12" s="5"/>
      <c r="O12" s="5"/>
      <c r="P12" s="5"/>
      <c r="Q12" s="5"/>
      <c r="R12" s="5"/>
      <c r="S12" s="5"/>
      <c r="T12" s="5"/>
      <c r="U12" s="5"/>
      <c r="V12" s="5"/>
      <c r="W12" s="5"/>
      <c r="X12" s="5"/>
      <c r="Y12" s="5"/>
      <c r="Z12" s="5"/>
      <c r="AA12" s="5"/>
    </row>
    <row r="13" spans="1:27" ht="25" customHeight="1" x14ac:dyDescent="0.35">
      <c r="A13" s="5"/>
      <c r="B13" s="5"/>
      <c r="C13" s="5"/>
      <c r="D13" s="5"/>
      <c r="E13" s="5"/>
      <c r="F13" s="5"/>
      <c r="G13" s="5"/>
      <c r="I13" s="5"/>
      <c r="J13" s="9"/>
      <c r="K13" s="11"/>
      <c r="L13" s="5"/>
      <c r="M13" s="5"/>
      <c r="N13" s="5"/>
      <c r="O13" s="5"/>
      <c r="P13" s="5"/>
      <c r="Q13" s="5"/>
      <c r="R13" s="5"/>
      <c r="S13" s="5"/>
      <c r="T13" s="5"/>
      <c r="U13" s="5"/>
      <c r="V13" s="5"/>
      <c r="W13" s="5"/>
      <c r="X13" s="5"/>
      <c r="Y13" s="5"/>
      <c r="Z13" s="5"/>
      <c r="AA13" s="5"/>
    </row>
    <row r="14" spans="1:27" ht="25" customHeight="1" x14ac:dyDescent="0.35">
      <c r="A14" s="5"/>
      <c r="B14" s="5"/>
      <c r="C14" s="5"/>
      <c r="D14" s="5"/>
      <c r="E14" s="5"/>
      <c r="F14" s="5"/>
      <c r="G14" s="5"/>
      <c r="I14" s="5"/>
      <c r="J14" s="5"/>
      <c r="K14" s="11"/>
      <c r="L14" s="5"/>
      <c r="M14" s="5"/>
      <c r="N14" s="5"/>
      <c r="O14" s="5"/>
      <c r="P14" s="5"/>
      <c r="Q14" s="5"/>
      <c r="R14" s="5"/>
      <c r="S14" s="5"/>
      <c r="T14" s="5"/>
      <c r="U14" s="5"/>
      <c r="V14" s="5"/>
      <c r="W14" s="5"/>
      <c r="X14" s="5"/>
      <c r="Y14" s="5"/>
      <c r="Z14" s="5"/>
      <c r="AA14" s="5"/>
    </row>
    <row r="15" spans="1:27" ht="25" customHeight="1" x14ac:dyDescent="0.35">
      <c r="A15" s="5"/>
      <c r="B15" s="5"/>
      <c r="C15" s="5"/>
      <c r="D15" s="5"/>
      <c r="E15" s="5"/>
      <c r="F15" s="5"/>
      <c r="G15" s="5"/>
      <c r="I15" s="5"/>
      <c r="J15" s="5"/>
      <c r="K15" s="11"/>
      <c r="L15" s="5"/>
      <c r="M15" s="5"/>
      <c r="N15" s="5"/>
      <c r="O15" s="5"/>
      <c r="P15" s="5"/>
      <c r="Q15" s="5"/>
      <c r="R15" s="5"/>
      <c r="S15" s="5"/>
      <c r="T15" s="5"/>
      <c r="U15" s="5"/>
      <c r="V15" s="5"/>
      <c r="W15" s="5"/>
      <c r="X15" s="5"/>
      <c r="Y15" s="5"/>
      <c r="Z15" s="5"/>
      <c r="AA15" s="5"/>
    </row>
    <row r="16" spans="1:27" ht="25" customHeight="1" x14ac:dyDescent="0.35">
      <c r="A16" s="5"/>
      <c r="B16" s="5"/>
      <c r="C16" s="5"/>
      <c r="D16" s="5"/>
      <c r="E16" s="5"/>
      <c r="F16" s="5"/>
      <c r="G16" s="5"/>
      <c r="I16" s="5"/>
      <c r="J16" s="5"/>
      <c r="K16" s="11"/>
      <c r="L16" s="5"/>
      <c r="M16" s="5"/>
      <c r="N16" s="5"/>
      <c r="O16" s="5"/>
      <c r="P16" s="5"/>
      <c r="Q16" s="5"/>
      <c r="R16" s="5"/>
      <c r="S16" s="5"/>
      <c r="T16" s="5"/>
      <c r="U16" s="5"/>
      <c r="V16" s="5"/>
      <c r="W16" s="5"/>
      <c r="X16" s="5"/>
      <c r="Y16" s="5"/>
      <c r="Z16" s="5"/>
      <c r="AA16" s="5"/>
    </row>
    <row r="17" spans="1:27" ht="25" customHeight="1" x14ac:dyDescent="0.35">
      <c r="A17" s="5"/>
      <c r="B17" s="5"/>
      <c r="C17" s="5"/>
      <c r="D17" s="5"/>
      <c r="E17" s="5"/>
      <c r="F17" s="5"/>
      <c r="G17" s="5"/>
      <c r="I17" s="5"/>
      <c r="J17" s="5"/>
      <c r="K17" s="11"/>
      <c r="L17" s="5"/>
      <c r="M17" s="5"/>
      <c r="N17" s="5"/>
      <c r="O17" s="5"/>
      <c r="P17" s="5"/>
      <c r="Q17" s="5"/>
      <c r="R17" s="5"/>
      <c r="S17" s="5"/>
      <c r="T17" s="5"/>
      <c r="U17" s="5"/>
      <c r="V17" s="5"/>
      <c r="W17" s="5"/>
      <c r="X17" s="5"/>
      <c r="Y17" s="5"/>
      <c r="Z17" s="5"/>
      <c r="AA17" s="5"/>
    </row>
    <row r="18" spans="1:27" ht="25" customHeight="1" x14ac:dyDescent="0.35">
      <c r="A18" s="5"/>
      <c r="B18" s="5"/>
      <c r="C18" s="5"/>
      <c r="D18" s="5"/>
      <c r="E18" s="5"/>
      <c r="F18" s="5"/>
      <c r="G18" s="5"/>
      <c r="I18" s="5"/>
      <c r="J18" s="5"/>
      <c r="K18" s="11"/>
      <c r="L18" s="5"/>
      <c r="M18" s="5"/>
      <c r="N18" s="5"/>
      <c r="O18" s="5"/>
      <c r="P18" s="5"/>
      <c r="Q18" s="5"/>
      <c r="R18" s="5"/>
      <c r="S18" s="5"/>
      <c r="T18" s="5"/>
      <c r="U18" s="5"/>
      <c r="V18" s="5"/>
      <c r="W18" s="5"/>
      <c r="X18" s="5"/>
      <c r="Y18" s="5"/>
      <c r="Z18" s="5"/>
      <c r="AA18" s="5"/>
    </row>
    <row r="19" spans="1:27" ht="25" customHeight="1" x14ac:dyDescent="0.35">
      <c r="A19" s="5"/>
      <c r="B19" s="5"/>
      <c r="C19" s="5"/>
      <c r="D19" s="5"/>
      <c r="E19" s="5"/>
      <c r="F19" s="5"/>
      <c r="G19" s="5"/>
      <c r="I19" s="5"/>
      <c r="J19" s="5"/>
      <c r="K19" s="11"/>
      <c r="L19" s="5"/>
      <c r="M19" s="5"/>
      <c r="N19" s="5"/>
      <c r="O19" s="5"/>
      <c r="P19" s="5"/>
      <c r="Q19" s="5"/>
      <c r="R19" s="5"/>
      <c r="S19" s="5"/>
      <c r="T19" s="5"/>
      <c r="U19" s="5"/>
      <c r="V19" s="5"/>
      <c r="W19" s="5"/>
      <c r="X19" s="5"/>
      <c r="Y19" s="5"/>
      <c r="Z19" s="5"/>
      <c r="AA19" s="5"/>
    </row>
    <row r="20" spans="1:27" s="5" customFormat="1" ht="25" customHeight="1" x14ac:dyDescent="0.35">
      <c r="K20" s="11"/>
    </row>
    <row r="21" spans="1:27" s="5" customFormat="1" ht="25" customHeight="1" x14ac:dyDescent="0.35">
      <c r="K21" s="11"/>
    </row>
    <row r="22" spans="1:27" ht="25" hidden="1" customHeight="1" x14ac:dyDescent="0.35"/>
    <row r="23" spans="1:27" ht="25" hidden="1" customHeight="1" x14ac:dyDescent="0.35"/>
    <row r="24" spans="1:27" ht="25" hidden="1" customHeight="1" x14ac:dyDescent="0.35"/>
    <row r="25" spans="1:27" ht="25" hidden="1" customHeight="1" x14ac:dyDescent="0.35"/>
    <row r="26" spans="1:27" ht="25" hidden="1" customHeight="1" x14ac:dyDescent="0.35"/>
    <row r="27" spans="1:27" ht="25" hidden="1" customHeight="1" x14ac:dyDescent="0.35"/>
    <row r="28" spans="1:27" ht="25" hidden="1" customHeight="1" x14ac:dyDescent="0.35"/>
    <row r="29" spans="1:27" ht="25" hidden="1" customHeight="1" x14ac:dyDescent="0.35"/>
    <row r="30" spans="1:27" ht="25" hidden="1" customHeight="1" x14ac:dyDescent="0.35"/>
    <row r="31" spans="1:27" ht="25" hidden="1" customHeight="1" x14ac:dyDescent="0.35"/>
    <row r="32" spans="1:27" ht="25" hidden="1" customHeight="1" x14ac:dyDescent="0.35"/>
    <row r="33" ht="25" hidden="1" customHeight="1" x14ac:dyDescent="0.35"/>
    <row r="34" ht="25" hidden="1" customHeight="1" x14ac:dyDescent="0.35"/>
    <row r="35" ht="25" hidden="1" customHeight="1" x14ac:dyDescent="0.35"/>
    <row r="36" ht="25" hidden="1" customHeight="1" x14ac:dyDescent="0.35"/>
    <row r="37" ht="25" hidden="1" customHeight="1" x14ac:dyDescent="0.35"/>
    <row r="38" ht="25" hidden="1" customHeight="1" x14ac:dyDescent="0.35"/>
    <row r="39" ht="25" hidden="1" customHeight="1" x14ac:dyDescent="0.35"/>
    <row r="40" ht="25" hidden="1" customHeight="1" x14ac:dyDescent="0.35"/>
  </sheetData>
  <sheetProtection sheet="1" objects="1" scenarios="1" selectLockedCells="1"/>
  <mergeCells count="13">
    <mergeCell ref="I12:J12"/>
    <mergeCell ref="I4:J6"/>
    <mergeCell ref="I7:J7"/>
    <mergeCell ref="I8:J8"/>
    <mergeCell ref="I9:J9"/>
    <mergeCell ref="I10:J10"/>
    <mergeCell ref="F10:G10"/>
    <mergeCell ref="F4:G4"/>
    <mergeCell ref="F5:G5"/>
    <mergeCell ref="F7:G7"/>
    <mergeCell ref="F8:G8"/>
    <mergeCell ref="F9:G9"/>
    <mergeCell ref="F6:G6"/>
  </mergeCells>
  <printOptions horizontalCentered="1"/>
  <pageMargins left="0.23622047244094491" right="0.23622047244094491"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8219-AA05-4B5D-A968-7E6EBA3BF909}">
  <dimension ref="A1:O49"/>
  <sheetViews>
    <sheetView workbookViewId="0">
      <selection activeCell="G2" sqref="G2:G49"/>
    </sheetView>
  </sheetViews>
  <sheetFormatPr defaultRowHeight="14.5" x14ac:dyDescent="0.35"/>
  <cols>
    <col min="1" max="1" width="5.54296875" bestFit="1" customWidth="1"/>
    <col min="2" max="2" width="10.1796875" customWidth="1"/>
    <col min="3" max="3" width="15.26953125" style="1" bestFit="1" customWidth="1"/>
    <col min="4" max="4" width="14.81640625" style="1" bestFit="1" customWidth="1"/>
    <col min="7" max="7" width="15.6328125" style="1" bestFit="1" customWidth="1"/>
    <col min="8" max="8" width="22.1796875" bestFit="1" customWidth="1"/>
    <col min="9" max="9" width="17.453125" bestFit="1" customWidth="1"/>
    <col min="10" max="10" width="24.26953125" bestFit="1" customWidth="1"/>
    <col min="11" max="11" width="24.1796875" bestFit="1" customWidth="1"/>
    <col min="12" max="12" width="19.453125" bestFit="1" customWidth="1"/>
  </cols>
  <sheetData>
    <row r="1" spans="1:15" x14ac:dyDescent="0.35">
      <c r="A1" t="s">
        <v>0</v>
      </c>
      <c r="B1" t="s">
        <v>8</v>
      </c>
      <c r="C1" s="1" t="s">
        <v>1</v>
      </c>
      <c r="D1" s="1" t="s">
        <v>2</v>
      </c>
      <c r="E1" t="s">
        <v>4</v>
      </c>
      <c r="F1" t="s">
        <v>3</v>
      </c>
      <c r="G1" s="1" t="s">
        <v>9</v>
      </c>
      <c r="H1" t="s">
        <v>11</v>
      </c>
      <c r="I1" t="s">
        <v>10</v>
      </c>
      <c r="J1" t="s">
        <v>14</v>
      </c>
      <c r="K1" t="s">
        <v>12</v>
      </c>
      <c r="L1" t="s">
        <v>13</v>
      </c>
    </row>
    <row r="2" spans="1:15" x14ac:dyDescent="0.35">
      <c r="A2">
        <v>18</v>
      </c>
      <c r="B2">
        <f>75-A2</f>
        <v>57</v>
      </c>
      <c r="C2" s="1">
        <v>1500000</v>
      </c>
      <c r="D2" s="1">
        <v>500000</v>
      </c>
      <c r="E2">
        <v>0.18029999999999999</v>
      </c>
      <c r="F2">
        <v>0.12330000000000001</v>
      </c>
      <c r="G2" s="1">
        <f>IF(IF(SIMULADOR!$K$4*SIMULADOR!$I$10&gt;DADOS!C2,C2,SIMULADOR!$K$4*SIMULADOR!$I$10)&lt;5000,5000,IF(SIMULADOR!$K$4*SIMULADOR!$I$10&gt;DADOS!C2,C2,SIMULADOR!$K$4*SIMULADOR!$I$10))</f>
        <v>83205.582000000009</v>
      </c>
      <c r="H2" s="2">
        <f>ROUND((G2*E2)/1000,2)</f>
        <v>15</v>
      </c>
      <c r="I2" s="2">
        <f>ROUND((G2*F2)/1000,2)</f>
        <v>10.26</v>
      </c>
      <c r="J2" s="3">
        <f>IF(IF(SIMULADOR!$F$10&gt;SIMULADOR!$K$9,SIMULADOR!$K$9,SIMULADOR!$F$10)&lt;10000,10000,IF(SIMULADOR!$F$10&gt;SIMULADOR!$K$9,SIMULADOR!$K$9,SIMULADOR!$F$10))</f>
        <v>100000</v>
      </c>
      <c r="K2" s="4">
        <f>ROUND((J2*E2)/1000,2)</f>
        <v>18.03</v>
      </c>
      <c r="L2" s="4">
        <f t="shared" ref="L2:L11" si="0">ROUND((J2*F2)/1000,2)</f>
        <v>12.33</v>
      </c>
      <c r="O2" t="s">
        <v>5</v>
      </c>
    </row>
    <row r="3" spans="1:15" x14ac:dyDescent="0.35">
      <c r="A3">
        <v>19</v>
      </c>
      <c r="B3">
        <f t="shared" ref="B3:B49" si="1">75-A3</f>
        <v>56</v>
      </c>
      <c r="C3" s="1">
        <v>1500000</v>
      </c>
      <c r="D3" s="1">
        <v>500000</v>
      </c>
      <c r="E3">
        <v>0.18029999999999999</v>
      </c>
      <c r="F3">
        <v>0.12330000000000001</v>
      </c>
      <c r="G3" s="1">
        <f>IF(IF(SIMULADOR!$K$4*SIMULADOR!$I$10&gt;DADOS!C3,C3,SIMULADOR!$K$4*SIMULADOR!$I$10)&lt;5000,5000,IF(SIMULADOR!$K$4*SIMULADOR!$I$10&gt;DADOS!C3,C3,SIMULADOR!$K$4*SIMULADOR!$I$10))</f>
        <v>83205.582000000009</v>
      </c>
      <c r="H3" s="2">
        <f t="shared" ref="H3:H49" si="2">ROUND((G3*E3)/1000,2)</f>
        <v>15</v>
      </c>
      <c r="I3" s="2">
        <f t="shared" ref="I3:I49" si="3">ROUND((G3*F3)/1000,2)</f>
        <v>10.26</v>
      </c>
      <c r="J3" s="3">
        <f>IF(IF(SIMULADOR!$F$10&gt;SIMULADOR!$K$9,SIMULADOR!$K$9,SIMULADOR!$F$10)&lt;10000,10000,IF(SIMULADOR!$F$10&gt;SIMULADOR!$K$9,SIMULADOR!$K$9,SIMULADOR!$F$10))</f>
        <v>100000</v>
      </c>
      <c r="K3" s="4">
        <f t="shared" ref="K3:K49" si="4">ROUND((J3*E3)/1000,2)</f>
        <v>18.03</v>
      </c>
      <c r="L3" s="4">
        <f t="shared" si="0"/>
        <v>12.33</v>
      </c>
    </row>
    <row r="4" spans="1:15" x14ac:dyDescent="0.35">
      <c r="A4">
        <v>20</v>
      </c>
      <c r="B4">
        <f t="shared" si="1"/>
        <v>55</v>
      </c>
      <c r="C4" s="1">
        <v>1500000</v>
      </c>
      <c r="D4" s="1">
        <v>500000</v>
      </c>
      <c r="E4">
        <v>0.18029999999999999</v>
      </c>
      <c r="F4">
        <v>0.12330000000000001</v>
      </c>
      <c r="G4" s="1">
        <f>IF(IF(SIMULADOR!$K$4*SIMULADOR!$I$10&gt;DADOS!C4,C4,SIMULADOR!$K$4*SIMULADOR!$I$10)&lt;5000,5000,IF(SIMULADOR!$K$4*SIMULADOR!$I$10&gt;DADOS!C4,C4,SIMULADOR!$K$4*SIMULADOR!$I$10))</f>
        <v>83205.582000000009</v>
      </c>
      <c r="H4" s="2">
        <f t="shared" si="2"/>
        <v>15</v>
      </c>
      <c r="I4" s="2">
        <f t="shared" si="3"/>
        <v>10.26</v>
      </c>
      <c r="J4" s="3">
        <f>IF(IF(SIMULADOR!$F$10&gt;SIMULADOR!$K$9,SIMULADOR!$K$9,SIMULADOR!$F$10)&lt;10000,10000,IF(SIMULADOR!$F$10&gt;SIMULADOR!$K$9,SIMULADOR!$K$9,SIMULADOR!$F$10))</f>
        <v>100000</v>
      </c>
      <c r="K4" s="4">
        <f>ROUND((J4*E4)/1000,2)</f>
        <v>18.03</v>
      </c>
      <c r="L4" s="4">
        <f t="shared" si="0"/>
        <v>12.33</v>
      </c>
      <c r="O4" t="s">
        <v>6</v>
      </c>
    </row>
    <row r="5" spans="1:15" x14ac:dyDescent="0.35">
      <c r="A5">
        <v>21</v>
      </c>
      <c r="B5">
        <f t="shared" si="1"/>
        <v>54</v>
      </c>
      <c r="C5" s="1">
        <v>1500000</v>
      </c>
      <c r="D5" s="1">
        <v>500000</v>
      </c>
      <c r="E5">
        <v>0.18029999999999999</v>
      </c>
      <c r="F5">
        <v>0.12330000000000001</v>
      </c>
      <c r="G5" s="1">
        <f>IF(IF(SIMULADOR!$K$4*SIMULADOR!$I$10&gt;DADOS!C5,C5,SIMULADOR!$K$4*SIMULADOR!$I$10)&lt;5000,5000,IF(SIMULADOR!$K$4*SIMULADOR!$I$10&gt;DADOS!C5,C5,SIMULADOR!$K$4*SIMULADOR!$I$10))</f>
        <v>83205.582000000009</v>
      </c>
      <c r="H5" s="2">
        <f t="shared" si="2"/>
        <v>15</v>
      </c>
      <c r="I5" s="2">
        <f t="shared" si="3"/>
        <v>10.26</v>
      </c>
      <c r="J5" s="3">
        <f>IF(IF(SIMULADOR!$F$10&gt;SIMULADOR!$K$9,SIMULADOR!$K$9,SIMULADOR!$F$10)&lt;10000,10000,IF(SIMULADOR!$F$10&gt;SIMULADOR!$K$9,SIMULADOR!$K$9,SIMULADOR!$F$10))</f>
        <v>100000</v>
      </c>
      <c r="K5" s="4">
        <f t="shared" ref="K5" si="5">ROUND((J5*E5)/1000,2)</f>
        <v>18.03</v>
      </c>
      <c r="L5" s="4">
        <f t="shared" si="0"/>
        <v>12.33</v>
      </c>
    </row>
    <row r="6" spans="1:15" x14ac:dyDescent="0.35">
      <c r="A6">
        <v>22</v>
      </c>
      <c r="B6">
        <f t="shared" si="1"/>
        <v>53</v>
      </c>
      <c r="C6" s="1">
        <v>1500000</v>
      </c>
      <c r="D6" s="1">
        <v>500000</v>
      </c>
      <c r="E6">
        <v>0.18029999999999999</v>
      </c>
      <c r="F6">
        <v>0.12330000000000001</v>
      </c>
      <c r="G6" s="1">
        <f>IF(IF(SIMULADOR!$K$4*SIMULADOR!$I$10&gt;DADOS!C6,C6,SIMULADOR!$K$4*SIMULADOR!$I$10)&lt;5000,5000,IF(SIMULADOR!$K$4*SIMULADOR!$I$10&gt;DADOS!C6,C6,SIMULADOR!$K$4*SIMULADOR!$I$10))</f>
        <v>83205.582000000009</v>
      </c>
      <c r="H6" s="2">
        <f t="shared" si="2"/>
        <v>15</v>
      </c>
      <c r="I6" s="2">
        <f t="shared" si="3"/>
        <v>10.26</v>
      </c>
      <c r="J6" s="3">
        <f>IF(IF(SIMULADOR!$F$10&gt;SIMULADOR!$K$9,SIMULADOR!$K$9,SIMULADOR!$F$10)&lt;10000,10000,IF(SIMULADOR!$F$10&gt;SIMULADOR!$K$9,SIMULADOR!$K$9,SIMULADOR!$F$10))</f>
        <v>100000</v>
      </c>
      <c r="K6" s="4">
        <f t="shared" si="4"/>
        <v>18.03</v>
      </c>
      <c r="L6" s="4">
        <f t="shared" si="0"/>
        <v>12.33</v>
      </c>
    </row>
    <row r="7" spans="1:15" x14ac:dyDescent="0.35">
      <c r="A7">
        <v>23</v>
      </c>
      <c r="B7">
        <f t="shared" si="1"/>
        <v>52</v>
      </c>
      <c r="C7" s="1">
        <v>1500000</v>
      </c>
      <c r="D7" s="1">
        <v>500000</v>
      </c>
      <c r="E7">
        <v>0.18029999999999999</v>
      </c>
      <c r="F7">
        <v>0.12330000000000001</v>
      </c>
      <c r="G7" s="1">
        <f>IF(IF(SIMULADOR!$K$4*SIMULADOR!$I$10&gt;DADOS!C7,C7,SIMULADOR!$K$4*SIMULADOR!$I$10)&lt;5000,5000,IF(SIMULADOR!$K$4*SIMULADOR!$I$10&gt;DADOS!C7,C7,SIMULADOR!$K$4*SIMULADOR!$I$10))</f>
        <v>83205.582000000009</v>
      </c>
      <c r="H7" s="2">
        <f t="shared" si="2"/>
        <v>15</v>
      </c>
      <c r="I7" s="2">
        <f t="shared" si="3"/>
        <v>10.26</v>
      </c>
      <c r="J7" s="3">
        <f>IF(IF(SIMULADOR!$F$10&gt;SIMULADOR!$K$9,SIMULADOR!$K$9,SIMULADOR!$F$10)&lt;10000,10000,IF(SIMULADOR!$F$10&gt;SIMULADOR!$K$9,SIMULADOR!$K$9,SIMULADOR!$F$10))</f>
        <v>100000</v>
      </c>
      <c r="K7" s="4">
        <f t="shared" si="4"/>
        <v>18.03</v>
      </c>
      <c r="L7" s="4">
        <f t="shared" si="0"/>
        <v>12.33</v>
      </c>
    </row>
    <row r="8" spans="1:15" x14ac:dyDescent="0.35">
      <c r="A8">
        <v>24</v>
      </c>
      <c r="B8">
        <f t="shared" si="1"/>
        <v>51</v>
      </c>
      <c r="C8" s="1">
        <v>1500000</v>
      </c>
      <c r="D8" s="1">
        <v>500000</v>
      </c>
      <c r="E8">
        <v>0.18029999999999999</v>
      </c>
      <c r="F8">
        <v>0.12330000000000001</v>
      </c>
      <c r="G8" s="1">
        <f>IF(IF(SIMULADOR!$K$4*SIMULADOR!$I$10&gt;DADOS!C8,C8,SIMULADOR!$K$4*SIMULADOR!$I$10)&lt;5000,5000,IF(SIMULADOR!$K$4*SIMULADOR!$I$10&gt;DADOS!C8,C8,SIMULADOR!$K$4*SIMULADOR!$I$10))</f>
        <v>83205.582000000009</v>
      </c>
      <c r="H8" s="2">
        <f t="shared" si="2"/>
        <v>15</v>
      </c>
      <c r="I8" s="2">
        <f t="shared" si="3"/>
        <v>10.26</v>
      </c>
      <c r="J8" s="3">
        <f>IF(IF(SIMULADOR!$F$10&gt;SIMULADOR!$K$9,SIMULADOR!$K$9,SIMULADOR!$F$10)&lt;10000,10000,IF(SIMULADOR!$F$10&gt;SIMULADOR!$K$9,SIMULADOR!$K$9,SIMULADOR!$F$10))</f>
        <v>100000</v>
      </c>
      <c r="K8" s="4">
        <f t="shared" si="4"/>
        <v>18.03</v>
      </c>
      <c r="L8" s="4">
        <f t="shared" si="0"/>
        <v>12.33</v>
      </c>
      <c r="O8" t="s">
        <v>7</v>
      </c>
    </row>
    <row r="9" spans="1:15" x14ac:dyDescent="0.35">
      <c r="A9">
        <v>25</v>
      </c>
      <c r="B9">
        <f t="shared" si="1"/>
        <v>50</v>
      </c>
      <c r="C9" s="1">
        <v>1500000</v>
      </c>
      <c r="D9" s="1">
        <v>500000</v>
      </c>
      <c r="E9">
        <v>0.18029999999999999</v>
      </c>
      <c r="F9">
        <v>0.12330000000000001</v>
      </c>
      <c r="G9" s="1">
        <f>IF(IF(SIMULADOR!$K$4*SIMULADOR!$I$10&gt;DADOS!C9,C9,SIMULADOR!$K$4*SIMULADOR!$I$10)&lt;5000,5000,IF(SIMULADOR!$K$4*SIMULADOR!$I$10&gt;DADOS!C9,C9,SIMULADOR!$K$4*SIMULADOR!$I$10))</f>
        <v>83205.582000000009</v>
      </c>
      <c r="H9" s="2">
        <f t="shared" si="2"/>
        <v>15</v>
      </c>
      <c r="I9" s="2">
        <f t="shared" si="3"/>
        <v>10.26</v>
      </c>
      <c r="J9" s="3">
        <f>IF(IF(SIMULADOR!$F$10&gt;SIMULADOR!$K$9,SIMULADOR!$K$9,SIMULADOR!$F$10)&lt;10000,10000,IF(SIMULADOR!$F$10&gt;SIMULADOR!$K$9,SIMULADOR!$K$9,SIMULADOR!$F$10))</f>
        <v>100000</v>
      </c>
      <c r="K9" s="4">
        <f t="shared" si="4"/>
        <v>18.03</v>
      </c>
      <c r="L9" s="4">
        <f t="shared" si="0"/>
        <v>12.33</v>
      </c>
    </row>
    <row r="10" spans="1:15" x14ac:dyDescent="0.35">
      <c r="A10">
        <v>26</v>
      </c>
      <c r="B10">
        <f t="shared" si="1"/>
        <v>49</v>
      </c>
      <c r="C10" s="1">
        <v>1500000</v>
      </c>
      <c r="D10" s="1">
        <v>500000</v>
      </c>
      <c r="E10">
        <v>0.18029999999999999</v>
      </c>
      <c r="F10">
        <v>0.12330000000000001</v>
      </c>
      <c r="G10" s="1">
        <f>IF(IF(SIMULADOR!$K$4*SIMULADOR!$I$10&gt;DADOS!C10,C10,SIMULADOR!$K$4*SIMULADOR!$I$10)&lt;5000,5000,IF(SIMULADOR!$K$4*SIMULADOR!$I$10&gt;DADOS!C10,C10,SIMULADOR!$K$4*SIMULADOR!$I$10))</f>
        <v>83205.582000000009</v>
      </c>
      <c r="H10" s="2">
        <f t="shared" si="2"/>
        <v>15</v>
      </c>
      <c r="I10" s="2">
        <f t="shared" si="3"/>
        <v>10.26</v>
      </c>
      <c r="J10" s="3">
        <f>IF(IF(SIMULADOR!$F$10&gt;SIMULADOR!$K$9,SIMULADOR!$K$9,SIMULADOR!$F$10)&lt;10000,10000,IF(SIMULADOR!$F$10&gt;SIMULADOR!$K$9,SIMULADOR!$K$9,SIMULADOR!$F$10))</f>
        <v>100000</v>
      </c>
      <c r="K10" s="4">
        <f t="shared" si="4"/>
        <v>18.03</v>
      </c>
      <c r="L10" s="4">
        <f t="shared" si="0"/>
        <v>12.33</v>
      </c>
    </row>
    <row r="11" spans="1:15" x14ac:dyDescent="0.35">
      <c r="A11">
        <v>27</v>
      </c>
      <c r="B11">
        <f t="shared" si="1"/>
        <v>48</v>
      </c>
      <c r="C11" s="1">
        <v>1500000</v>
      </c>
      <c r="D11" s="1">
        <v>500000</v>
      </c>
      <c r="E11">
        <v>0.18029999999999999</v>
      </c>
      <c r="F11">
        <v>0.12330000000000001</v>
      </c>
      <c r="G11" s="1">
        <f>IF(IF(SIMULADOR!$K$4*SIMULADOR!$I$10&gt;DADOS!C11,C11,SIMULADOR!$K$4*SIMULADOR!$I$10)&lt;5000,5000,IF(SIMULADOR!$K$4*SIMULADOR!$I$10&gt;DADOS!C11,C11,SIMULADOR!$K$4*SIMULADOR!$I$10))</f>
        <v>83205.582000000009</v>
      </c>
      <c r="H11" s="2">
        <f t="shared" si="2"/>
        <v>15</v>
      </c>
      <c r="I11" s="2">
        <f t="shared" si="3"/>
        <v>10.26</v>
      </c>
      <c r="J11" s="3">
        <f>IF(IF(SIMULADOR!$F$10&gt;SIMULADOR!$K$9,SIMULADOR!$K$9,SIMULADOR!$F$10)&lt;10000,10000,IF(SIMULADOR!$F$10&gt;SIMULADOR!$K$9,SIMULADOR!$K$9,SIMULADOR!$F$10))</f>
        <v>100000</v>
      </c>
      <c r="K11" s="4">
        <f t="shared" si="4"/>
        <v>18.03</v>
      </c>
      <c r="L11" s="4">
        <f t="shared" si="0"/>
        <v>12.33</v>
      </c>
    </row>
    <row r="12" spans="1:15" x14ac:dyDescent="0.35">
      <c r="A12">
        <v>28</v>
      </c>
      <c r="B12">
        <f t="shared" si="1"/>
        <v>47</v>
      </c>
      <c r="C12" s="1">
        <v>1500000</v>
      </c>
      <c r="D12" s="1">
        <v>500000</v>
      </c>
      <c r="E12">
        <v>0.18029999999999999</v>
      </c>
      <c r="F12">
        <v>0.12330000000000001</v>
      </c>
      <c r="G12" s="1">
        <f>IF(IF(SIMULADOR!$K$4*SIMULADOR!$I$10&gt;DADOS!C12,C12,SIMULADOR!$K$4*SIMULADOR!$I$10)&lt;5000,5000,IF(SIMULADOR!$K$4*SIMULADOR!$I$10&gt;DADOS!C12,C12,SIMULADOR!$K$4*SIMULADOR!$I$10))</f>
        <v>83205.582000000009</v>
      </c>
      <c r="H12" s="2">
        <f t="shared" si="2"/>
        <v>15</v>
      </c>
      <c r="I12" s="2">
        <f t="shared" si="3"/>
        <v>10.26</v>
      </c>
      <c r="J12" s="3">
        <f>IF(IF(SIMULADOR!$F$10&gt;SIMULADOR!$K$9,SIMULADOR!$K$9,SIMULADOR!$F$10)&lt;10000,10000,IF(SIMULADOR!$F$10&gt;SIMULADOR!$K$9,SIMULADOR!$K$9,SIMULADOR!$F$10))</f>
        <v>100000</v>
      </c>
      <c r="K12" s="4">
        <f t="shared" si="4"/>
        <v>18.03</v>
      </c>
      <c r="L12" s="4">
        <f t="shared" ref="L12:L49" si="6">ROUND((J12*F12)/1000,2)</f>
        <v>12.33</v>
      </c>
    </row>
    <row r="13" spans="1:15" x14ac:dyDescent="0.35">
      <c r="A13">
        <v>29</v>
      </c>
      <c r="B13">
        <f t="shared" si="1"/>
        <v>46</v>
      </c>
      <c r="C13" s="1">
        <v>1500000</v>
      </c>
      <c r="D13" s="1">
        <v>500000</v>
      </c>
      <c r="E13">
        <v>0.18029999999999999</v>
      </c>
      <c r="F13">
        <v>0.12330000000000001</v>
      </c>
      <c r="G13" s="1">
        <f>IF(IF(SIMULADOR!$K$4*SIMULADOR!$I$10&gt;DADOS!C13,C13,SIMULADOR!$K$4*SIMULADOR!$I$10)&lt;5000,5000,IF(SIMULADOR!$K$4*SIMULADOR!$I$10&gt;DADOS!C13,C13,SIMULADOR!$K$4*SIMULADOR!$I$10))</f>
        <v>83205.582000000009</v>
      </c>
      <c r="H13" s="2">
        <f t="shared" si="2"/>
        <v>15</v>
      </c>
      <c r="I13" s="2">
        <f t="shared" si="3"/>
        <v>10.26</v>
      </c>
      <c r="J13" s="3">
        <f>IF(IF(SIMULADOR!$F$10&gt;SIMULADOR!$K$9,SIMULADOR!$K$9,SIMULADOR!$F$10)&lt;10000,10000,IF(SIMULADOR!$F$10&gt;SIMULADOR!$K$9,SIMULADOR!$K$9,SIMULADOR!$F$10))</f>
        <v>100000</v>
      </c>
      <c r="K13" s="4">
        <f t="shared" si="4"/>
        <v>18.03</v>
      </c>
      <c r="L13" s="4">
        <f t="shared" si="6"/>
        <v>12.33</v>
      </c>
    </row>
    <row r="14" spans="1:15" x14ac:dyDescent="0.35">
      <c r="A14">
        <v>30</v>
      </c>
      <c r="B14">
        <f t="shared" si="1"/>
        <v>45</v>
      </c>
      <c r="C14" s="1">
        <v>1500000</v>
      </c>
      <c r="D14" s="1">
        <v>500000</v>
      </c>
      <c r="E14">
        <v>0.18029999999999999</v>
      </c>
      <c r="F14">
        <v>0.12330000000000001</v>
      </c>
      <c r="G14" s="1">
        <f>IF(IF(SIMULADOR!$K$4*SIMULADOR!$I$10&gt;DADOS!C14,C14,SIMULADOR!$K$4*SIMULADOR!$I$10)&lt;5000,5000,IF(SIMULADOR!$K$4*SIMULADOR!$I$10&gt;DADOS!C14,C14,SIMULADOR!$K$4*SIMULADOR!$I$10))</f>
        <v>83205.582000000009</v>
      </c>
      <c r="H14" s="2">
        <f t="shared" si="2"/>
        <v>15</v>
      </c>
      <c r="I14" s="2">
        <f t="shared" si="3"/>
        <v>10.26</v>
      </c>
      <c r="J14" s="3">
        <f>IF(IF(SIMULADOR!$F$10&gt;SIMULADOR!$K$9,SIMULADOR!$K$9,SIMULADOR!$F$10)&lt;10000,10000,IF(SIMULADOR!$F$10&gt;SIMULADOR!$K$9,SIMULADOR!$K$9,SIMULADOR!$F$10))</f>
        <v>100000</v>
      </c>
      <c r="K14" s="4">
        <f t="shared" si="4"/>
        <v>18.03</v>
      </c>
      <c r="L14" s="4">
        <f t="shared" si="6"/>
        <v>12.33</v>
      </c>
    </row>
    <row r="15" spans="1:15" x14ac:dyDescent="0.35">
      <c r="A15">
        <v>31</v>
      </c>
      <c r="B15">
        <f t="shared" si="1"/>
        <v>44</v>
      </c>
      <c r="C15" s="1">
        <v>1500000</v>
      </c>
      <c r="D15" s="1">
        <v>500000</v>
      </c>
      <c r="E15">
        <v>0.18029999999999999</v>
      </c>
      <c r="F15">
        <v>0.12330000000000001</v>
      </c>
      <c r="G15" s="1">
        <f>IF(IF(SIMULADOR!$K$4*SIMULADOR!$I$10&gt;DADOS!C15,C15,SIMULADOR!$K$4*SIMULADOR!$I$10)&lt;5000,5000,IF(SIMULADOR!$K$4*SIMULADOR!$I$10&gt;DADOS!C15,C15,SIMULADOR!$K$4*SIMULADOR!$I$10))</f>
        <v>83205.582000000009</v>
      </c>
      <c r="H15" s="2">
        <f t="shared" si="2"/>
        <v>15</v>
      </c>
      <c r="I15" s="2">
        <f t="shared" si="3"/>
        <v>10.26</v>
      </c>
      <c r="J15" s="3">
        <f>IF(IF(SIMULADOR!$F$10&gt;SIMULADOR!$K$9,SIMULADOR!$K$9,SIMULADOR!$F$10)&lt;10000,10000,IF(SIMULADOR!$F$10&gt;SIMULADOR!$K$9,SIMULADOR!$K$9,SIMULADOR!$F$10))</f>
        <v>100000</v>
      </c>
      <c r="K15" s="4">
        <f t="shared" si="4"/>
        <v>18.03</v>
      </c>
      <c r="L15" s="4">
        <f t="shared" si="6"/>
        <v>12.33</v>
      </c>
    </row>
    <row r="16" spans="1:15" x14ac:dyDescent="0.35">
      <c r="A16">
        <v>32</v>
      </c>
      <c r="B16">
        <f t="shared" si="1"/>
        <v>43</v>
      </c>
      <c r="C16" s="1">
        <v>1500000</v>
      </c>
      <c r="D16" s="1">
        <v>500000</v>
      </c>
      <c r="E16">
        <v>0.18029999999999999</v>
      </c>
      <c r="F16">
        <v>0.12330000000000001</v>
      </c>
      <c r="G16" s="1">
        <f>IF(IF(SIMULADOR!$K$4*SIMULADOR!$I$10&gt;DADOS!C16,C16,SIMULADOR!$K$4*SIMULADOR!$I$10)&lt;5000,5000,IF(SIMULADOR!$K$4*SIMULADOR!$I$10&gt;DADOS!C16,C16,SIMULADOR!$K$4*SIMULADOR!$I$10))</f>
        <v>83205.582000000009</v>
      </c>
      <c r="H16" s="2">
        <f t="shared" si="2"/>
        <v>15</v>
      </c>
      <c r="I16" s="2">
        <f t="shared" si="3"/>
        <v>10.26</v>
      </c>
      <c r="J16" s="3">
        <f>IF(IF(SIMULADOR!$F$10&gt;SIMULADOR!$K$9,SIMULADOR!$K$9,SIMULADOR!$F$10)&lt;10000,10000,IF(SIMULADOR!$F$10&gt;SIMULADOR!$K$9,SIMULADOR!$K$9,SIMULADOR!$F$10))</f>
        <v>100000</v>
      </c>
      <c r="K16" s="4">
        <f t="shared" si="4"/>
        <v>18.03</v>
      </c>
      <c r="L16" s="4">
        <f t="shared" si="6"/>
        <v>12.33</v>
      </c>
    </row>
    <row r="17" spans="1:12" x14ac:dyDescent="0.35">
      <c r="A17">
        <v>33</v>
      </c>
      <c r="B17">
        <f t="shared" si="1"/>
        <v>42</v>
      </c>
      <c r="C17" s="1">
        <v>1500000</v>
      </c>
      <c r="D17" s="1">
        <v>500000</v>
      </c>
      <c r="E17">
        <v>0.18029999999999999</v>
      </c>
      <c r="F17">
        <v>0.12330000000000001</v>
      </c>
      <c r="G17" s="1">
        <f>IF(IF(SIMULADOR!$K$4*SIMULADOR!$I$10&gt;DADOS!C17,C17,SIMULADOR!$K$4*SIMULADOR!$I$10)&lt;5000,5000,IF(SIMULADOR!$K$4*SIMULADOR!$I$10&gt;DADOS!C17,C17,SIMULADOR!$K$4*SIMULADOR!$I$10))</f>
        <v>83205.582000000009</v>
      </c>
      <c r="H17" s="2">
        <f t="shared" si="2"/>
        <v>15</v>
      </c>
      <c r="I17" s="2">
        <f t="shared" si="3"/>
        <v>10.26</v>
      </c>
      <c r="J17" s="3">
        <f>IF(IF(SIMULADOR!$F$10&gt;SIMULADOR!$K$9,SIMULADOR!$K$9,SIMULADOR!$F$10)&lt;10000,10000,IF(SIMULADOR!$F$10&gt;SIMULADOR!$K$9,SIMULADOR!$K$9,SIMULADOR!$F$10))</f>
        <v>100000</v>
      </c>
      <c r="K17" s="4">
        <f t="shared" si="4"/>
        <v>18.03</v>
      </c>
      <c r="L17" s="4">
        <f t="shared" si="6"/>
        <v>12.33</v>
      </c>
    </row>
    <row r="18" spans="1:12" x14ac:dyDescent="0.35">
      <c r="A18">
        <v>34</v>
      </c>
      <c r="B18">
        <f t="shared" si="1"/>
        <v>41</v>
      </c>
      <c r="C18" s="1">
        <v>1500000</v>
      </c>
      <c r="D18" s="1">
        <v>500000</v>
      </c>
      <c r="E18">
        <v>0.18029999999999999</v>
      </c>
      <c r="F18">
        <v>0.12330000000000001</v>
      </c>
      <c r="G18" s="1">
        <f>IF(IF(SIMULADOR!$K$4*SIMULADOR!$I$10&gt;DADOS!C18,C18,SIMULADOR!$K$4*SIMULADOR!$I$10)&lt;5000,5000,IF(SIMULADOR!$K$4*SIMULADOR!$I$10&gt;DADOS!C18,C18,SIMULADOR!$K$4*SIMULADOR!$I$10))</f>
        <v>83205.582000000009</v>
      </c>
      <c r="H18" s="2">
        <f t="shared" si="2"/>
        <v>15</v>
      </c>
      <c r="I18" s="2">
        <f t="shared" si="3"/>
        <v>10.26</v>
      </c>
      <c r="J18" s="3">
        <f>IF(IF(SIMULADOR!$F$10&gt;SIMULADOR!$K$9,SIMULADOR!$K$9,SIMULADOR!$F$10)&lt;10000,10000,IF(SIMULADOR!$F$10&gt;SIMULADOR!$K$9,SIMULADOR!$K$9,SIMULADOR!$F$10))</f>
        <v>100000</v>
      </c>
      <c r="K18" s="4">
        <f t="shared" si="4"/>
        <v>18.03</v>
      </c>
      <c r="L18" s="4">
        <f t="shared" si="6"/>
        <v>12.33</v>
      </c>
    </row>
    <row r="19" spans="1:12" x14ac:dyDescent="0.35">
      <c r="A19">
        <v>35</v>
      </c>
      <c r="B19">
        <f t="shared" si="1"/>
        <v>40</v>
      </c>
      <c r="C19" s="1">
        <v>1500000</v>
      </c>
      <c r="D19" s="1">
        <v>500000</v>
      </c>
      <c r="E19">
        <v>0.18029999999999999</v>
      </c>
      <c r="F19">
        <v>0.12330000000000001</v>
      </c>
      <c r="G19" s="1">
        <f>IF(IF(SIMULADOR!$K$4*SIMULADOR!$I$10&gt;DADOS!C19,C19,SIMULADOR!$K$4*SIMULADOR!$I$10)&lt;5000,5000,IF(SIMULADOR!$K$4*SIMULADOR!$I$10&gt;DADOS!C19,C19,SIMULADOR!$K$4*SIMULADOR!$I$10))</f>
        <v>83205.582000000009</v>
      </c>
      <c r="H19" s="2">
        <f t="shared" si="2"/>
        <v>15</v>
      </c>
      <c r="I19" s="2">
        <f t="shared" si="3"/>
        <v>10.26</v>
      </c>
      <c r="J19" s="3">
        <f>IF(IF(SIMULADOR!$F$10&gt;SIMULADOR!$K$9,SIMULADOR!$K$9,SIMULADOR!$F$10)&lt;10000,10000,IF(SIMULADOR!$F$10&gt;SIMULADOR!$K$9,SIMULADOR!$K$9,SIMULADOR!$F$10))</f>
        <v>100000</v>
      </c>
      <c r="K19" s="4">
        <f t="shared" si="4"/>
        <v>18.03</v>
      </c>
      <c r="L19" s="4">
        <f t="shared" si="6"/>
        <v>12.33</v>
      </c>
    </row>
    <row r="20" spans="1:12" x14ac:dyDescent="0.35">
      <c r="A20">
        <v>36</v>
      </c>
      <c r="B20">
        <f t="shared" si="1"/>
        <v>39</v>
      </c>
      <c r="C20" s="1">
        <v>1500000</v>
      </c>
      <c r="D20" s="1">
        <v>500000</v>
      </c>
      <c r="E20">
        <v>0.27479999999999999</v>
      </c>
      <c r="F20">
        <v>0.16880000000000001</v>
      </c>
      <c r="G20" s="1">
        <f>IF(IF(SIMULADOR!$K$4*SIMULADOR!$I$10&gt;DADOS!C20,C20,SIMULADOR!$K$4*SIMULADOR!$I$10)&lt;5000,5000,IF(SIMULADOR!$K$4*SIMULADOR!$I$10&gt;DADOS!C20,C20,SIMULADOR!$K$4*SIMULADOR!$I$10))</f>
        <v>83205.582000000009</v>
      </c>
      <c r="H20" s="2">
        <f t="shared" si="2"/>
        <v>22.86</v>
      </c>
      <c r="I20" s="2">
        <f t="shared" si="3"/>
        <v>14.05</v>
      </c>
      <c r="J20" s="3">
        <f>IF(IF(SIMULADOR!$F$10&gt;SIMULADOR!$K$9,SIMULADOR!$K$9,SIMULADOR!$F$10)&lt;10000,10000,IF(SIMULADOR!$F$10&gt;SIMULADOR!$K$9,SIMULADOR!$K$9,SIMULADOR!$F$10))</f>
        <v>100000</v>
      </c>
      <c r="K20" s="4">
        <f t="shared" si="4"/>
        <v>27.48</v>
      </c>
      <c r="L20" s="4">
        <f t="shared" si="6"/>
        <v>16.88</v>
      </c>
    </row>
    <row r="21" spans="1:12" x14ac:dyDescent="0.35">
      <c r="A21">
        <v>37</v>
      </c>
      <c r="B21">
        <f t="shared" si="1"/>
        <v>38</v>
      </c>
      <c r="C21" s="1">
        <v>1500000</v>
      </c>
      <c r="D21" s="1">
        <v>500000</v>
      </c>
      <c r="E21">
        <v>0.27479999999999999</v>
      </c>
      <c r="F21">
        <v>0.16880000000000001</v>
      </c>
      <c r="G21" s="1">
        <f>IF(IF(SIMULADOR!$K$4*SIMULADOR!$I$10&gt;DADOS!C21,C21,SIMULADOR!$K$4*SIMULADOR!$I$10)&lt;5000,5000,IF(SIMULADOR!$K$4*SIMULADOR!$I$10&gt;DADOS!C21,C21,SIMULADOR!$K$4*SIMULADOR!$I$10))</f>
        <v>83205.582000000009</v>
      </c>
      <c r="H21" s="2">
        <f t="shared" si="2"/>
        <v>22.86</v>
      </c>
      <c r="I21" s="2">
        <f t="shared" si="3"/>
        <v>14.05</v>
      </c>
      <c r="J21" s="3">
        <f>IF(IF(SIMULADOR!$F$10&gt;SIMULADOR!$K$9,SIMULADOR!$K$9,SIMULADOR!$F$10)&lt;10000,10000,IF(SIMULADOR!$F$10&gt;SIMULADOR!$K$9,SIMULADOR!$K$9,SIMULADOR!$F$10))</f>
        <v>100000</v>
      </c>
      <c r="K21" s="4">
        <f t="shared" si="4"/>
        <v>27.48</v>
      </c>
      <c r="L21" s="4">
        <f t="shared" si="6"/>
        <v>16.88</v>
      </c>
    </row>
    <row r="22" spans="1:12" x14ac:dyDescent="0.35">
      <c r="A22">
        <v>38</v>
      </c>
      <c r="B22">
        <f t="shared" si="1"/>
        <v>37</v>
      </c>
      <c r="C22" s="1">
        <v>1500000</v>
      </c>
      <c r="D22" s="1">
        <v>500000</v>
      </c>
      <c r="E22">
        <v>0.27479999999999999</v>
      </c>
      <c r="F22">
        <v>0.16880000000000001</v>
      </c>
      <c r="G22" s="1">
        <f>IF(IF(SIMULADOR!$K$4*SIMULADOR!$I$10&gt;DADOS!C22,C22,SIMULADOR!$K$4*SIMULADOR!$I$10)&lt;5000,5000,IF(SIMULADOR!$K$4*SIMULADOR!$I$10&gt;DADOS!C22,C22,SIMULADOR!$K$4*SIMULADOR!$I$10))</f>
        <v>83205.582000000009</v>
      </c>
      <c r="H22" s="2">
        <f t="shared" si="2"/>
        <v>22.86</v>
      </c>
      <c r="I22" s="2">
        <f t="shared" si="3"/>
        <v>14.05</v>
      </c>
      <c r="J22" s="3">
        <f>IF(IF(SIMULADOR!$F$10&gt;SIMULADOR!$K$9,SIMULADOR!$K$9,SIMULADOR!$F$10)&lt;10000,10000,IF(SIMULADOR!$F$10&gt;SIMULADOR!$K$9,SIMULADOR!$K$9,SIMULADOR!$F$10))</f>
        <v>100000</v>
      </c>
      <c r="K22" s="4">
        <f t="shared" si="4"/>
        <v>27.48</v>
      </c>
      <c r="L22" s="4">
        <f t="shared" si="6"/>
        <v>16.88</v>
      </c>
    </row>
    <row r="23" spans="1:12" x14ac:dyDescent="0.35">
      <c r="A23">
        <v>39</v>
      </c>
      <c r="B23">
        <f t="shared" si="1"/>
        <v>36</v>
      </c>
      <c r="C23" s="1">
        <v>1500000</v>
      </c>
      <c r="D23" s="1">
        <v>500000</v>
      </c>
      <c r="E23">
        <v>0.27479999999999999</v>
      </c>
      <c r="F23">
        <v>0.16880000000000001</v>
      </c>
      <c r="G23" s="1">
        <f>IF(IF(SIMULADOR!$K$4*SIMULADOR!$I$10&gt;DADOS!C23,C23,SIMULADOR!$K$4*SIMULADOR!$I$10)&lt;5000,5000,IF(SIMULADOR!$K$4*SIMULADOR!$I$10&gt;DADOS!C23,C23,SIMULADOR!$K$4*SIMULADOR!$I$10))</f>
        <v>83205.582000000009</v>
      </c>
      <c r="H23" s="2">
        <f t="shared" si="2"/>
        <v>22.86</v>
      </c>
      <c r="I23" s="2">
        <f t="shared" si="3"/>
        <v>14.05</v>
      </c>
      <c r="J23" s="3">
        <f>IF(IF(SIMULADOR!$F$10&gt;SIMULADOR!$K$9,SIMULADOR!$K$9,SIMULADOR!$F$10)&lt;10000,10000,IF(SIMULADOR!$F$10&gt;SIMULADOR!$K$9,SIMULADOR!$K$9,SIMULADOR!$F$10))</f>
        <v>100000</v>
      </c>
      <c r="K23" s="4">
        <f t="shared" si="4"/>
        <v>27.48</v>
      </c>
      <c r="L23" s="4">
        <f t="shared" si="6"/>
        <v>16.88</v>
      </c>
    </row>
    <row r="24" spans="1:12" x14ac:dyDescent="0.35">
      <c r="A24">
        <v>40</v>
      </c>
      <c r="B24">
        <f t="shared" si="1"/>
        <v>35</v>
      </c>
      <c r="C24" s="1">
        <v>1500000</v>
      </c>
      <c r="D24" s="1">
        <v>500000</v>
      </c>
      <c r="E24">
        <v>0.27479999999999999</v>
      </c>
      <c r="F24">
        <v>0.16880000000000001</v>
      </c>
      <c r="G24" s="1">
        <f>IF(IF(SIMULADOR!$K$4*SIMULADOR!$I$10&gt;DADOS!C24,C24,SIMULADOR!$K$4*SIMULADOR!$I$10)&lt;5000,5000,IF(SIMULADOR!$K$4*SIMULADOR!$I$10&gt;DADOS!C24,C24,SIMULADOR!$K$4*SIMULADOR!$I$10))</f>
        <v>83205.582000000009</v>
      </c>
      <c r="H24" s="2">
        <f t="shared" si="2"/>
        <v>22.86</v>
      </c>
      <c r="I24" s="2">
        <f t="shared" si="3"/>
        <v>14.05</v>
      </c>
      <c r="J24" s="3">
        <f>IF(IF(SIMULADOR!$F$10&gt;SIMULADOR!$K$9,SIMULADOR!$K$9,SIMULADOR!$F$10)&lt;10000,10000,IF(SIMULADOR!$F$10&gt;SIMULADOR!$K$9,SIMULADOR!$K$9,SIMULADOR!$F$10))</f>
        <v>100000</v>
      </c>
      <c r="K24" s="4">
        <f t="shared" si="4"/>
        <v>27.48</v>
      </c>
      <c r="L24" s="4">
        <f t="shared" si="6"/>
        <v>16.88</v>
      </c>
    </row>
    <row r="25" spans="1:12" x14ac:dyDescent="0.35">
      <c r="A25">
        <v>41</v>
      </c>
      <c r="B25">
        <f t="shared" si="1"/>
        <v>34</v>
      </c>
      <c r="C25" s="1">
        <v>1500000</v>
      </c>
      <c r="D25" s="1">
        <v>500000</v>
      </c>
      <c r="E25">
        <v>0.38850000000000001</v>
      </c>
      <c r="F25">
        <v>0.2316</v>
      </c>
      <c r="G25" s="1">
        <f>IF(IF(SIMULADOR!$K$4*SIMULADOR!$I$10&gt;DADOS!C25,C25,SIMULADOR!$K$4*SIMULADOR!$I$10)&lt;5000,5000,IF(SIMULADOR!$K$4*SIMULADOR!$I$10&gt;DADOS!C25,C25,SIMULADOR!$K$4*SIMULADOR!$I$10))</f>
        <v>83205.582000000009</v>
      </c>
      <c r="H25" s="2">
        <f t="shared" si="2"/>
        <v>32.33</v>
      </c>
      <c r="I25" s="2">
        <f t="shared" si="3"/>
        <v>19.27</v>
      </c>
      <c r="J25" s="3">
        <f>IF(IF(SIMULADOR!$F$10&gt;SIMULADOR!$K$9,SIMULADOR!$K$9,SIMULADOR!$F$10)&lt;10000,10000,IF(SIMULADOR!$F$10&gt;SIMULADOR!$K$9,SIMULADOR!$K$9,SIMULADOR!$F$10))</f>
        <v>100000</v>
      </c>
      <c r="K25" s="4">
        <f t="shared" si="4"/>
        <v>38.85</v>
      </c>
      <c r="L25" s="4">
        <f t="shared" si="6"/>
        <v>23.16</v>
      </c>
    </row>
    <row r="26" spans="1:12" x14ac:dyDescent="0.35">
      <c r="A26">
        <v>42</v>
      </c>
      <c r="B26">
        <f t="shared" si="1"/>
        <v>33</v>
      </c>
      <c r="C26" s="1">
        <v>1500000</v>
      </c>
      <c r="D26" s="1">
        <v>500000</v>
      </c>
      <c r="E26">
        <v>0.38850000000000001</v>
      </c>
      <c r="F26">
        <v>0.2316</v>
      </c>
      <c r="G26" s="1">
        <f>IF(IF(SIMULADOR!$K$4*SIMULADOR!$I$10&gt;DADOS!C26,C26,SIMULADOR!$K$4*SIMULADOR!$I$10)&lt;5000,5000,IF(SIMULADOR!$K$4*SIMULADOR!$I$10&gt;DADOS!C26,C26,SIMULADOR!$K$4*SIMULADOR!$I$10))</f>
        <v>83205.582000000009</v>
      </c>
      <c r="H26" s="2">
        <f t="shared" si="2"/>
        <v>32.33</v>
      </c>
      <c r="I26" s="2">
        <f t="shared" si="3"/>
        <v>19.27</v>
      </c>
      <c r="J26" s="3">
        <f>IF(IF(SIMULADOR!$F$10&gt;SIMULADOR!$K$9,SIMULADOR!$K$9,SIMULADOR!$F$10)&lt;10000,10000,IF(SIMULADOR!$F$10&gt;SIMULADOR!$K$9,SIMULADOR!$K$9,SIMULADOR!$F$10))</f>
        <v>100000</v>
      </c>
      <c r="K26" s="4">
        <f t="shared" si="4"/>
        <v>38.85</v>
      </c>
      <c r="L26" s="4">
        <f t="shared" si="6"/>
        <v>23.16</v>
      </c>
    </row>
    <row r="27" spans="1:12" x14ac:dyDescent="0.35">
      <c r="A27">
        <v>43</v>
      </c>
      <c r="B27">
        <f t="shared" si="1"/>
        <v>32</v>
      </c>
      <c r="C27" s="1">
        <v>1500000</v>
      </c>
      <c r="D27" s="1">
        <v>500000</v>
      </c>
      <c r="E27">
        <v>0.38850000000000001</v>
      </c>
      <c r="F27">
        <v>0.2316</v>
      </c>
      <c r="G27" s="1">
        <f>IF(IF(SIMULADOR!$K$4*SIMULADOR!$I$10&gt;DADOS!C27,C27,SIMULADOR!$K$4*SIMULADOR!$I$10)&lt;5000,5000,IF(SIMULADOR!$K$4*SIMULADOR!$I$10&gt;DADOS!C27,C27,SIMULADOR!$K$4*SIMULADOR!$I$10))</f>
        <v>83205.582000000009</v>
      </c>
      <c r="H27" s="2">
        <f t="shared" si="2"/>
        <v>32.33</v>
      </c>
      <c r="I27" s="2">
        <f t="shared" si="3"/>
        <v>19.27</v>
      </c>
      <c r="J27" s="3">
        <f>IF(IF(SIMULADOR!$F$10&gt;SIMULADOR!$K$9,SIMULADOR!$K$9,SIMULADOR!$F$10)&lt;10000,10000,IF(SIMULADOR!$F$10&gt;SIMULADOR!$K$9,SIMULADOR!$K$9,SIMULADOR!$F$10))</f>
        <v>100000</v>
      </c>
      <c r="K27" s="4">
        <f t="shared" si="4"/>
        <v>38.85</v>
      </c>
      <c r="L27" s="4">
        <f t="shared" si="6"/>
        <v>23.16</v>
      </c>
    </row>
    <row r="28" spans="1:12" x14ac:dyDescent="0.35">
      <c r="A28">
        <v>44</v>
      </c>
      <c r="B28">
        <f t="shared" si="1"/>
        <v>31</v>
      </c>
      <c r="C28" s="1">
        <v>1500000</v>
      </c>
      <c r="D28" s="1">
        <v>500000</v>
      </c>
      <c r="E28">
        <v>0.38850000000000001</v>
      </c>
      <c r="F28">
        <v>0.2316</v>
      </c>
      <c r="G28" s="1">
        <f>IF(IF(SIMULADOR!$K$4*SIMULADOR!$I$10&gt;DADOS!C28,C28,SIMULADOR!$K$4*SIMULADOR!$I$10)&lt;5000,5000,IF(SIMULADOR!$K$4*SIMULADOR!$I$10&gt;DADOS!C28,C28,SIMULADOR!$K$4*SIMULADOR!$I$10))</f>
        <v>83205.582000000009</v>
      </c>
      <c r="H28" s="2">
        <f t="shared" si="2"/>
        <v>32.33</v>
      </c>
      <c r="I28" s="2">
        <f t="shared" si="3"/>
        <v>19.27</v>
      </c>
      <c r="J28" s="3">
        <f>IF(IF(SIMULADOR!$F$10&gt;SIMULADOR!$K$9,SIMULADOR!$K$9,SIMULADOR!$F$10)&lt;10000,10000,IF(SIMULADOR!$F$10&gt;SIMULADOR!$K$9,SIMULADOR!$K$9,SIMULADOR!$F$10))</f>
        <v>100000</v>
      </c>
      <c r="K28" s="4">
        <f t="shared" si="4"/>
        <v>38.85</v>
      </c>
      <c r="L28" s="4">
        <f t="shared" si="6"/>
        <v>23.16</v>
      </c>
    </row>
    <row r="29" spans="1:12" x14ac:dyDescent="0.35">
      <c r="A29">
        <v>45</v>
      </c>
      <c r="B29">
        <f t="shared" si="1"/>
        <v>30</v>
      </c>
      <c r="C29" s="1">
        <v>1500000</v>
      </c>
      <c r="D29" s="1">
        <v>500000</v>
      </c>
      <c r="E29">
        <v>0.38850000000000001</v>
      </c>
      <c r="F29">
        <v>0.2316</v>
      </c>
      <c r="G29" s="1">
        <f>IF(IF(SIMULADOR!$K$4*SIMULADOR!$I$10&gt;DADOS!C29,C29,SIMULADOR!$K$4*SIMULADOR!$I$10)&lt;5000,5000,IF(SIMULADOR!$K$4*SIMULADOR!$I$10&gt;DADOS!C29,C29,SIMULADOR!$K$4*SIMULADOR!$I$10))</f>
        <v>83205.582000000009</v>
      </c>
      <c r="H29" s="2">
        <f t="shared" si="2"/>
        <v>32.33</v>
      </c>
      <c r="I29" s="2">
        <f t="shared" si="3"/>
        <v>19.27</v>
      </c>
      <c r="J29" s="3">
        <f>IF(IF(SIMULADOR!$F$10&gt;SIMULADOR!$K$9,SIMULADOR!$K$9,SIMULADOR!$F$10)&lt;10000,10000,IF(SIMULADOR!$F$10&gt;SIMULADOR!$K$9,SIMULADOR!$K$9,SIMULADOR!$F$10))</f>
        <v>100000</v>
      </c>
      <c r="K29" s="4">
        <f t="shared" si="4"/>
        <v>38.85</v>
      </c>
      <c r="L29" s="4">
        <f t="shared" si="6"/>
        <v>23.16</v>
      </c>
    </row>
    <row r="30" spans="1:12" x14ac:dyDescent="0.35">
      <c r="A30">
        <v>46</v>
      </c>
      <c r="B30">
        <f t="shared" si="1"/>
        <v>29</v>
      </c>
      <c r="C30" s="1">
        <v>1500000</v>
      </c>
      <c r="D30" s="1">
        <v>500000</v>
      </c>
      <c r="E30">
        <v>0.58579999999999999</v>
      </c>
      <c r="F30">
        <v>0.3553</v>
      </c>
      <c r="G30" s="1">
        <f>IF(IF(SIMULADOR!$K$4*SIMULADOR!$I$10&gt;DADOS!C30,C30,SIMULADOR!$K$4*SIMULADOR!$I$10)&lt;5000,5000,IF(SIMULADOR!$K$4*SIMULADOR!$I$10&gt;DADOS!C30,C30,SIMULADOR!$K$4*SIMULADOR!$I$10))</f>
        <v>83205.582000000009</v>
      </c>
      <c r="H30" s="2">
        <f t="shared" si="2"/>
        <v>48.74</v>
      </c>
      <c r="I30" s="2">
        <f t="shared" si="3"/>
        <v>29.56</v>
      </c>
      <c r="J30" s="3">
        <f>IF(IF(SIMULADOR!$F$10&gt;SIMULADOR!$K$9,SIMULADOR!$K$9,SIMULADOR!$F$10)&lt;10000,10000,IF(SIMULADOR!$F$10&gt;SIMULADOR!$K$9,SIMULADOR!$K$9,SIMULADOR!$F$10))</f>
        <v>100000</v>
      </c>
      <c r="K30" s="4">
        <f t="shared" si="4"/>
        <v>58.58</v>
      </c>
      <c r="L30" s="4">
        <f t="shared" si="6"/>
        <v>35.53</v>
      </c>
    </row>
    <row r="31" spans="1:12" x14ac:dyDescent="0.35">
      <c r="A31">
        <v>47</v>
      </c>
      <c r="B31">
        <f t="shared" si="1"/>
        <v>28</v>
      </c>
      <c r="C31" s="1">
        <v>1500000</v>
      </c>
      <c r="D31" s="1">
        <v>500000</v>
      </c>
      <c r="E31">
        <v>0.58579999999999999</v>
      </c>
      <c r="F31">
        <v>0.3553</v>
      </c>
      <c r="G31" s="1">
        <f>IF(IF(SIMULADOR!$K$4*SIMULADOR!$I$10&gt;DADOS!C31,C31,SIMULADOR!$K$4*SIMULADOR!$I$10)&lt;5000,5000,IF(SIMULADOR!$K$4*SIMULADOR!$I$10&gt;DADOS!C31,C31,SIMULADOR!$K$4*SIMULADOR!$I$10))</f>
        <v>83205.582000000009</v>
      </c>
      <c r="H31" s="2">
        <f t="shared" si="2"/>
        <v>48.74</v>
      </c>
      <c r="I31" s="2">
        <f t="shared" si="3"/>
        <v>29.56</v>
      </c>
      <c r="J31" s="3">
        <f>IF(IF(SIMULADOR!$F$10&gt;SIMULADOR!$K$9,SIMULADOR!$K$9,SIMULADOR!$F$10)&lt;10000,10000,IF(SIMULADOR!$F$10&gt;SIMULADOR!$K$9,SIMULADOR!$K$9,SIMULADOR!$F$10))</f>
        <v>100000</v>
      </c>
      <c r="K31" s="4">
        <f t="shared" si="4"/>
        <v>58.58</v>
      </c>
      <c r="L31" s="4">
        <f t="shared" si="6"/>
        <v>35.53</v>
      </c>
    </row>
    <row r="32" spans="1:12" x14ac:dyDescent="0.35">
      <c r="A32">
        <v>48</v>
      </c>
      <c r="B32">
        <f t="shared" si="1"/>
        <v>27</v>
      </c>
      <c r="C32" s="1">
        <v>1500000</v>
      </c>
      <c r="D32" s="1">
        <v>500000</v>
      </c>
      <c r="E32">
        <v>0.58579999999999999</v>
      </c>
      <c r="F32">
        <v>0.3553</v>
      </c>
      <c r="G32" s="1">
        <f>IF(IF(SIMULADOR!$K$4*SIMULADOR!$I$10&gt;DADOS!C32,C32,SIMULADOR!$K$4*SIMULADOR!$I$10)&lt;5000,5000,IF(SIMULADOR!$K$4*SIMULADOR!$I$10&gt;DADOS!C32,C32,SIMULADOR!$K$4*SIMULADOR!$I$10))</f>
        <v>83205.582000000009</v>
      </c>
      <c r="H32" s="2">
        <f t="shared" si="2"/>
        <v>48.74</v>
      </c>
      <c r="I32" s="2">
        <f t="shared" si="3"/>
        <v>29.56</v>
      </c>
      <c r="J32" s="3">
        <f>IF(IF(SIMULADOR!$F$10&gt;SIMULADOR!$K$9,SIMULADOR!$K$9,SIMULADOR!$F$10)&lt;10000,10000,IF(SIMULADOR!$F$10&gt;SIMULADOR!$K$9,SIMULADOR!$K$9,SIMULADOR!$F$10))</f>
        <v>100000</v>
      </c>
      <c r="K32" s="4">
        <f t="shared" si="4"/>
        <v>58.58</v>
      </c>
      <c r="L32" s="4">
        <f t="shared" si="6"/>
        <v>35.53</v>
      </c>
    </row>
    <row r="33" spans="1:12" x14ac:dyDescent="0.35">
      <c r="A33">
        <v>49</v>
      </c>
      <c r="B33">
        <f t="shared" si="1"/>
        <v>26</v>
      </c>
      <c r="C33" s="1">
        <v>1500000</v>
      </c>
      <c r="D33" s="1">
        <v>500000</v>
      </c>
      <c r="E33">
        <v>0.58579999999999999</v>
      </c>
      <c r="F33">
        <v>0.3553</v>
      </c>
      <c r="G33" s="1">
        <f>IF(IF(SIMULADOR!$K$4*SIMULADOR!$I$10&gt;DADOS!C33,C33,SIMULADOR!$K$4*SIMULADOR!$I$10)&lt;5000,5000,IF(SIMULADOR!$K$4*SIMULADOR!$I$10&gt;DADOS!C33,C33,SIMULADOR!$K$4*SIMULADOR!$I$10))</f>
        <v>83205.582000000009</v>
      </c>
      <c r="H33" s="2">
        <f t="shared" si="2"/>
        <v>48.74</v>
      </c>
      <c r="I33" s="2">
        <f t="shared" si="3"/>
        <v>29.56</v>
      </c>
      <c r="J33" s="3">
        <f>IF(IF(SIMULADOR!$F$10&gt;SIMULADOR!$K$9,SIMULADOR!$K$9,SIMULADOR!$F$10)&lt;10000,10000,IF(SIMULADOR!$F$10&gt;SIMULADOR!$K$9,SIMULADOR!$K$9,SIMULADOR!$F$10))</f>
        <v>100000</v>
      </c>
      <c r="K33" s="4">
        <f t="shared" si="4"/>
        <v>58.58</v>
      </c>
      <c r="L33" s="4">
        <f t="shared" si="6"/>
        <v>35.53</v>
      </c>
    </row>
    <row r="34" spans="1:12" x14ac:dyDescent="0.35">
      <c r="A34">
        <v>50</v>
      </c>
      <c r="B34">
        <f t="shared" si="1"/>
        <v>25</v>
      </c>
      <c r="C34" s="1">
        <v>1500000</v>
      </c>
      <c r="D34" s="1">
        <v>500000</v>
      </c>
      <c r="E34">
        <v>0.58579999999999999</v>
      </c>
      <c r="F34">
        <v>0.3553</v>
      </c>
      <c r="G34" s="1">
        <f>IF(IF(SIMULADOR!$K$4*SIMULADOR!$I$10&gt;DADOS!C34,C34,SIMULADOR!$K$4*SIMULADOR!$I$10)&lt;5000,5000,IF(SIMULADOR!$K$4*SIMULADOR!$I$10&gt;DADOS!C34,C34,SIMULADOR!$K$4*SIMULADOR!$I$10))</f>
        <v>83205.582000000009</v>
      </c>
      <c r="H34" s="2">
        <f t="shared" si="2"/>
        <v>48.74</v>
      </c>
      <c r="I34" s="2">
        <f t="shared" si="3"/>
        <v>29.56</v>
      </c>
      <c r="J34" s="3">
        <f>IF(IF(SIMULADOR!$F$10&gt;SIMULADOR!$K$9,SIMULADOR!$K$9,SIMULADOR!$F$10)&lt;10000,10000,IF(SIMULADOR!$F$10&gt;SIMULADOR!$K$9,SIMULADOR!$K$9,SIMULADOR!$F$10))</f>
        <v>100000</v>
      </c>
      <c r="K34" s="4">
        <f t="shared" si="4"/>
        <v>58.58</v>
      </c>
      <c r="L34" s="4">
        <f t="shared" si="6"/>
        <v>35.53</v>
      </c>
    </row>
    <row r="35" spans="1:12" x14ac:dyDescent="0.35">
      <c r="A35">
        <v>51</v>
      </c>
      <c r="B35">
        <f t="shared" si="1"/>
        <v>24</v>
      </c>
      <c r="C35" s="1">
        <v>1000000</v>
      </c>
      <c r="D35" s="1">
        <v>500000</v>
      </c>
      <c r="E35">
        <v>0.92630000000000001</v>
      </c>
      <c r="F35">
        <v>0.59640000000000004</v>
      </c>
      <c r="G35" s="1">
        <f>IF(IF(SIMULADOR!$K$4*SIMULADOR!$I$10&gt;DADOS!C35,C35,SIMULADOR!$K$4*SIMULADOR!$I$10)&lt;5000,5000,IF(SIMULADOR!$K$4*SIMULADOR!$I$10&gt;DADOS!C35,C35,SIMULADOR!$K$4*SIMULADOR!$I$10))</f>
        <v>83205.582000000009</v>
      </c>
      <c r="H35" s="2">
        <f t="shared" si="2"/>
        <v>77.069999999999993</v>
      </c>
      <c r="I35" s="2">
        <f t="shared" si="3"/>
        <v>49.62</v>
      </c>
      <c r="J35" s="3">
        <f>IF(IF(SIMULADOR!$F$10&gt;SIMULADOR!$K$9,SIMULADOR!$K$9,SIMULADOR!$F$10)&lt;10000,10000,IF(SIMULADOR!$F$10&gt;SIMULADOR!$K$9,SIMULADOR!$K$9,SIMULADOR!$F$10))</f>
        <v>100000</v>
      </c>
      <c r="K35" s="4">
        <f t="shared" si="4"/>
        <v>92.63</v>
      </c>
      <c r="L35" s="4">
        <f t="shared" si="6"/>
        <v>59.64</v>
      </c>
    </row>
    <row r="36" spans="1:12" x14ac:dyDescent="0.35">
      <c r="A36">
        <v>52</v>
      </c>
      <c r="B36">
        <f t="shared" si="1"/>
        <v>23</v>
      </c>
      <c r="C36" s="1">
        <v>1000000</v>
      </c>
      <c r="D36" s="1">
        <v>500000</v>
      </c>
      <c r="E36">
        <v>0.92630000000000001</v>
      </c>
      <c r="F36">
        <v>0.59640000000000004</v>
      </c>
      <c r="G36" s="1">
        <f>IF(IF(SIMULADOR!$K$4*SIMULADOR!$I$10&gt;DADOS!C36,C36,SIMULADOR!$K$4*SIMULADOR!$I$10)&lt;5000,5000,IF(SIMULADOR!$K$4*SIMULADOR!$I$10&gt;DADOS!C36,C36,SIMULADOR!$K$4*SIMULADOR!$I$10))</f>
        <v>83205.582000000009</v>
      </c>
      <c r="H36" s="2">
        <f t="shared" si="2"/>
        <v>77.069999999999993</v>
      </c>
      <c r="I36" s="2">
        <f t="shared" si="3"/>
        <v>49.62</v>
      </c>
      <c r="J36" s="3">
        <f>IF(IF(SIMULADOR!$F$10&gt;SIMULADOR!$K$9,SIMULADOR!$K$9,SIMULADOR!$F$10)&lt;10000,10000,IF(SIMULADOR!$F$10&gt;SIMULADOR!$K$9,SIMULADOR!$K$9,SIMULADOR!$F$10))</f>
        <v>100000</v>
      </c>
      <c r="K36" s="4">
        <f t="shared" si="4"/>
        <v>92.63</v>
      </c>
      <c r="L36" s="4">
        <f t="shared" si="6"/>
        <v>59.64</v>
      </c>
    </row>
    <row r="37" spans="1:12" x14ac:dyDescent="0.35">
      <c r="A37">
        <v>53</v>
      </c>
      <c r="B37">
        <f t="shared" si="1"/>
        <v>22</v>
      </c>
      <c r="C37" s="1">
        <v>1000000</v>
      </c>
      <c r="D37" s="1">
        <v>500000</v>
      </c>
      <c r="E37">
        <v>0.92630000000000001</v>
      </c>
      <c r="F37">
        <v>0.59640000000000004</v>
      </c>
      <c r="G37" s="1">
        <f>IF(IF(SIMULADOR!$K$4*SIMULADOR!$I$10&gt;DADOS!C37,C37,SIMULADOR!$K$4*SIMULADOR!$I$10)&lt;5000,5000,IF(SIMULADOR!$K$4*SIMULADOR!$I$10&gt;DADOS!C37,C37,SIMULADOR!$K$4*SIMULADOR!$I$10))</f>
        <v>83205.582000000009</v>
      </c>
      <c r="H37" s="2">
        <f t="shared" si="2"/>
        <v>77.069999999999993</v>
      </c>
      <c r="I37" s="2">
        <f t="shared" si="3"/>
        <v>49.62</v>
      </c>
      <c r="J37" s="3">
        <f>IF(IF(SIMULADOR!$F$10&gt;SIMULADOR!$K$9,SIMULADOR!$K$9,SIMULADOR!$F$10)&lt;10000,10000,IF(SIMULADOR!$F$10&gt;SIMULADOR!$K$9,SIMULADOR!$K$9,SIMULADOR!$F$10))</f>
        <v>100000</v>
      </c>
      <c r="K37" s="4">
        <f t="shared" si="4"/>
        <v>92.63</v>
      </c>
      <c r="L37" s="4">
        <f t="shared" si="6"/>
        <v>59.64</v>
      </c>
    </row>
    <row r="38" spans="1:12" x14ac:dyDescent="0.35">
      <c r="A38">
        <v>54</v>
      </c>
      <c r="B38">
        <f t="shared" si="1"/>
        <v>21</v>
      </c>
      <c r="C38" s="1">
        <v>1000000</v>
      </c>
      <c r="D38" s="1">
        <v>500000</v>
      </c>
      <c r="E38">
        <v>0.92630000000000001</v>
      </c>
      <c r="F38">
        <v>0.59640000000000004</v>
      </c>
      <c r="G38" s="1">
        <f>IF(IF(SIMULADOR!$K$4*SIMULADOR!$I$10&gt;DADOS!C38,C38,SIMULADOR!$K$4*SIMULADOR!$I$10)&lt;5000,5000,IF(SIMULADOR!$K$4*SIMULADOR!$I$10&gt;DADOS!C38,C38,SIMULADOR!$K$4*SIMULADOR!$I$10))</f>
        <v>83205.582000000009</v>
      </c>
      <c r="H38" s="2">
        <f t="shared" si="2"/>
        <v>77.069999999999993</v>
      </c>
      <c r="I38" s="2">
        <f t="shared" si="3"/>
        <v>49.62</v>
      </c>
      <c r="J38" s="3">
        <f>IF(IF(SIMULADOR!$F$10&gt;SIMULADOR!$K$9,SIMULADOR!$K$9,SIMULADOR!$F$10)&lt;10000,10000,IF(SIMULADOR!$F$10&gt;SIMULADOR!$K$9,SIMULADOR!$K$9,SIMULADOR!$F$10))</f>
        <v>100000</v>
      </c>
      <c r="K38" s="4">
        <f t="shared" si="4"/>
        <v>92.63</v>
      </c>
      <c r="L38" s="4">
        <f t="shared" si="6"/>
        <v>59.64</v>
      </c>
    </row>
    <row r="39" spans="1:12" x14ac:dyDescent="0.35">
      <c r="A39">
        <v>55</v>
      </c>
      <c r="B39">
        <f t="shared" si="1"/>
        <v>20</v>
      </c>
      <c r="C39" s="1">
        <v>1000000</v>
      </c>
      <c r="D39" s="1">
        <v>500000</v>
      </c>
      <c r="E39">
        <v>0.92630000000000001</v>
      </c>
      <c r="F39">
        <v>0.59640000000000004</v>
      </c>
      <c r="G39" s="1">
        <f>IF(IF(SIMULADOR!$K$4*SIMULADOR!$I$10&gt;DADOS!C39,C39,SIMULADOR!$K$4*SIMULADOR!$I$10)&lt;5000,5000,IF(SIMULADOR!$K$4*SIMULADOR!$I$10&gt;DADOS!C39,C39,SIMULADOR!$K$4*SIMULADOR!$I$10))</f>
        <v>83205.582000000009</v>
      </c>
      <c r="H39" s="2">
        <f t="shared" si="2"/>
        <v>77.069999999999993</v>
      </c>
      <c r="I39" s="2">
        <f t="shared" si="3"/>
        <v>49.62</v>
      </c>
      <c r="J39" s="3">
        <f>IF(IF(SIMULADOR!$F$10&gt;SIMULADOR!$K$9,SIMULADOR!$K$9,SIMULADOR!$F$10)&lt;10000,10000,IF(SIMULADOR!$F$10&gt;SIMULADOR!$K$9,SIMULADOR!$K$9,SIMULADOR!$F$10))</f>
        <v>100000</v>
      </c>
      <c r="K39" s="4">
        <f t="shared" si="4"/>
        <v>92.63</v>
      </c>
      <c r="L39" s="4">
        <f t="shared" si="6"/>
        <v>59.64</v>
      </c>
    </row>
    <row r="40" spans="1:12" x14ac:dyDescent="0.35">
      <c r="A40">
        <v>56</v>
      </c>
      <c r="B40">
        <f t="shared" si="1"/>
        <v>19</v>
      </c>
      <c r="C40" s="1">
        <v>750000</v>
      </c>
      <c r="D40" s="1">
        <v>250000</v>
      </c>
      <c r="E40">
        <v>1.5116000000000001</v>
      </c>
      <c r="F40">
        <v>1.0587</v>
      </c>
      <c r="G40" s="1">
        <f>IF(IF(SIMULADOR!$K$4*SIMULADOR!$I$10&gt;DADOS!C40,C40,SIMULADOR!$K$4*SIMULADOR!$I$10)&lt;5000,5000,IF(SIMULADOR!$K$4*SIMULADOR!$I$10&gt;DADOS!C40,C40,SIMULADOR!$K$4*SIMULADOR!$I$10))</f>
        <v>83205.582000000009</v>
      </c>
      <c r="H40" s="2">
        <f t="shared" si="2"/>
        <v>125.77</v>
      </c>
      <c r="I40" s="2">
        <f t="shared" si="3"/>
        <v>88.09</v>
      </c>
      <c r="J40" s="3">
        <f>IF(IF(SIMULADOR!$F$10&gt;SIMULADOR!$K$9,SIMULADOR!$K$9,SIMULADOR!$F$10)&lt;10000,10000,IF(SIMULADOR!$F$10&gt;SIMULADOR!$K$9,SIMULADOR!$K$9,SIMULADOR!$F$10))</f>
        <v>100000</v>
      </c>
      <c r="K40" s="4">
        <f t="shared" si="4"/>
        <v>151.16</v>
      </c>
      <c r="L40" s="4">
        <f t="shared" si="6"/>
        <v>105.87</v>
      </c>
    </row>
    <row r="41" spans="1:12" x14ac:dyDescent="0.35">
      <c r="A41">
        <v>57</v>
      </c>
      <c r="B41">
        <f t="shared" si="1"/>
        <v>18</v>
      </c>
      <c r="C41" s="1">
        <v>750000</v>
      </c>
      <c r="D41" s="1">
        <v>250000</v>
      </c>
      <c r="E41">
        <v>1.5116000000000001</v>
      </c>
      <c r="F41">
        <v>1.0587</v>
      </c>
      <c r="G41" s="1">
        <f>IF(IF(SIMULADOR!$K$4*SIMULADOR!$I$10&gt;DADOS!C41,C41,SIMULADOR!$K$4*SIMULADOR!$I$10)&lt;5000,5000,IF(SIMULADOR!$K$4*SIMULADOR!$I$10&gt;DADOS!C41,C41,SIMULADOR!$K$4*SIMULADOR!$I$10))</f>
        <v>83205.582000000009</v>
      </c>
      <c r="H41" s="2">
        <f t="shared" si="2"/>
        <v>125.77</v>
      </c>
      <c r="I41" s="2">
        <f t="shared" si="3"/>
        <v>88.09</v>
      </c>
      <c r="J41" s="3">
        <f>IF(IF(SIMULADOR!$F$10&gt;SIMULADOR!$K$9,SIMULADOR!$K$9,SIMULADOR!$F$10)&lt;10000,10000,IF(SIMULADOR!$F$10&gt;SIMULADOR!$K$9,SIMULADOR!$K$9,SIMULADOR!$F$10))</f>
        <v>100000</v>
      </c>
      <c r="K41" s="4">
        <f t="shared" si="4"/>
        <v>151.16</v>
      </c>
      <c r="L41" s="4">
        <f t="shared" si="6"/>
        <v>105.87</v>
      </c>
    </row>
    <row r="42" spans="1:12" x14ac:dyDescent="0.35">
      <c r="A42">
        <v>58</v>
      </c>
      <c r="B42">
        <f t="shared" si="1"/>
        <v>17</v>
      </c>
      <c r="C42" s="1">
        <v>750000</v>
      </c>
      <c r="D42" s="1">
        <v>250000</v>
      </c>
      <c r="E42">
        <v>1.5116000000000001</v>
      </c>
      <c r="F42">
        <v>1.0587</v>
      </c>
      <c r="G42" s="1">
        <f>IF(IF(SIMULADOR!$K$4*SIMULADOR!$I$10&gt;DADOS!C42,C42,SIMULADOR!$K$4*SIMULADOR!$I$10)&lt;5000,5000,IF(SIMULADOR!$K$4*SIMULADOR!$I$10&gt;DADOS!C42,C42,SIMULADOR!$K$4*SIMULADOR!$I$10))</f>
        <v>83205.582000000009</v>
      </c>
      <c r="H42" s="2">
        <f t="shared" si="2"/>
        <v>125.77</v>
      </c>
      <c r="I42" s="2">
        <f t="shared" si="3"/>
        <v>88.09</v>
      </c>
      <c r="J42" s="3">
        <f>IF(IF(SIMULADOR!$F$10&gt;SIMULADOR!$K$9,SIMULADOR!$K$9,SIMULADOR!$F$10)&lt;10000,10000,IF(SIMULADOR!$F$10&gt;SIMULADOR!$K$9,SIMULADOR!$K$9,SIMULADOR!$F$10))</f>
        <v>100000</v>
      </c>
      <c r="K42" s="4">
        <f t="shared" si="4"/>
        <v>151.16</v>
      </c>
      <c r="L42" s="4">
        <f t="shared" si="6"/>
        <v>105.87</v>
      </c>
    </row>
    <row r="43" spans="1:12" x14ac:dyDescent="0.35">
      <c r="A43">
        <v>59</v>
      </c>
      <c r="B43">
        <f t="shared" si="1"/>
        <v>16</v>
      </c>
      <c r="C43" s="1">
        <v>750000</v>
      </c>
      <c r="D43" s="1">
        <v>250000</v>
      </c>
      <c r="E43">
        <v>1.5116000000000001</v>
      </c>
      <c r="F43">
        <v>1.0587</v>
      </c>
      <c r="G43" s="1">
        <f>IF(IF(SIMULADOR!$K$4*SIMULADOR!$I$10&gt;DADOS!C43,C43,SIMULADOR!$K$4*SIMULADOR!$I$10)&lt;5000,5000,IF(SIMULADOR!$K$4*SIMULADOR!$I$10&gt;DADOS!C43,C43,SIMULADOR!$K$4*SIMULADOR!$I$10))</f>
        <v>83205.582000000009</v>
      </c>
      <c r="H43" s="2">
        <f t="shared" si="2"/>
        <v>125.77</v>
      </c>
      <c r="I43" s="2">
        <f t="shared" si="3"/>
        <v>88.09</v>
      </c>
      <c r="J43" s="3">
        <f>IF(IF(SIMULADOR!$F$10&gt;SIMULADOR!$K$9,SIMULADOR!$K$9,SIMULADOR!$F$10)&lt;10000,10000,IF(SIMULADOR!$F$10&gt;SIMULADOR!$K$9,SIMULADOR!$K$9,SIMULADOR!$F$10))</f>
        <v>100000</v>
      </c>
      <c r="K43" s="4">
        <f t="shared" si="4"/>
        <v>151.16</v>
      </c>
      <c r="L43" s="4">
        <f t="shared" si="6"/>
        <v>105.87</v>
      </c>
    </row>
    <row r="44" spans="1:12" x14ac:dyDescent="0.35">
      <c r="A44">
        <v>60</v>
      </c>
      <c r="B44">
        <f t="shared" si="1"/>
        <v>15</v>
      </c>
      <c r="C44" s="1">
        <v>750000</v>
      </c>
      <c r="D44" s="1">
        <v>250000</v>
      </c>
      <c r="E44">
        <v>1.5116000000000001</v>
      </c>
      <c r="F44">
        <v>1.0587</v>
      </c>
      <c r="G44" s="1">
        <f>IF(IF(SIMULADOR!$K$4*SIMULADOR!$I$10&gt;DADOS!C44,C44,SIMULADOR!$K$4*SIMULADOR!$I$10)&lt;5000,5000,IF(SIMULADOR!$K$4*SIMULADOR!$I$10&gt;DADOS!C44,C44,SIMULADOR!$K$4*SIMULADOR!$I$10))</f>
        <v>83205.582000000009</v>
      </c>
      <c r="H44" s="2">
        <f t="shared" si="2"/>
        <v>125.77</v>
      </c>
      <c r="I44" s="2">
        <f t="shared" si="3"/>
        <v>88.09</v>
      </c>
      <c r="J44" s="3">
        <f>IF(IF(SIMULADOR!$F$10&gt;SIMULADOR!$K$9,SIMULADOR!$K$9,SIMULADOR!$F$10)&lt;10000,10000,IF(SIMULADOR!$F$10&gt;SIMULADOR!$K$9,SIMULADOR!$K$9,SIMULADOR!$F$10))</f>
        <v>100000</v>
      </c>
      <c r="K44" s="4">
        <f t="shared" si="4"/>
        <v>151.16</v>
      </c>
      <c r="L44" s="4">
        <f t="shared" si="6"/>
        <v>105.87</v>
      </c>
    </row>
    <row r="45" spans="1:12" x14ac:dyDescent="0.35">
      <c r="A45">
        <v>61</v>
      </c>
      <c r="B45">
        <f t="shared" si="1"/>
        <v>14</v>
      </c>
      <c r="C45" s="1">
        <v>350000</v>
      </c>
      <c r="D45" s="1">
        <v>200000</v>
      </c>
      <c r="E45">
        <v>2.4388999999999998</v>
      </c>
      <c r="F45">
        <v>1.9477</v>
      </c>
      <c r="G45" s="1">
        <f>IF(IF(SIMULADOR!$K$4*SIMULADOR!$I$10&gt;DADOS!C45,C45,SIMULADOR!$K$4*SIMULADOR!$I$10)&lt;5000,5000,IF(SIMULADOR!$K$4*SIMULADOR!$I$10&gt;DADOS!C45,C45,SIMULADOR!$K$4*SIMULADOR!$I$10))</f>
        <v>83205.582000000009</v>
      </c>
      <c r="H45" s="2">
        <f t="shared" si="2"/>
        <v>202.93</v>
      </c>
      <c r="I45" s="2">
        <f t="shared" si="3"/>
        <v>162.06</v>
      </c>
      <c r="J45" s="3">
        <f>IF(IF(SIMULADOR!$F$10&gt;SIMULADOR!$K$9,SIMULADOR!$K$9,SIMULADOR!$F$10)&lt;10000,10000,IF(SIMULADOR!$F$10&gt;SIMULADOR!$K$9,SIMULADOR!$K$9,SIMULADOR!$F$10))</f>
        <v>100000</v>
      </c>
      <c r="K45" s="4">
        <f t="shared" si="4"/>
        <v>243.89</v>
      </c>
      <c r="L45" s="4">
        <f t="shared" si="6"/>
        <v>194.77</v>
      </c>
    </row>
    <row r="46" spans="1:12" x14ac:dyDescent="0.35">
      <c r="A46">
        <v>62</v>
      </c>
      <c r="B46">
        <f t="shared" si="1"/>
        <v>13</v>
      </c>
      <c r="C46" s="1">
        <v>350000</v>
      </c>
      <c r="D46" s="1">
        <v>200000</v>
      </c>
      <c r="E46">
        <v>2.4388999999999998</v>
      </c>
      <c r="F46">
        <v>1.9477</v>
      </c>
      <c r="G46" s="1">
        <f>IF(IF(SIMULADOR!$K$4*SIMULADOR!$I$10&gt;DADOS!C46,C46,SIMULADOR!$K$4*SIMULADOR!$I$10)&lt;5000,5000,IF(SIMULADOR!$K$4*SIMULADOR!$I$10&gt;DADOS!C46,C46,SIMULADOR!$K$4*SIMULADOR!$I$10))</f>
        <v>83205.582000000009</v>
      </c>
      <c r="H46" s="2">
        <f t="shared" si="2"/>
        <v>202.93</v>
      </c>
      <c r="I46" s="2">
        <f t="shared" si="3"/>
        <v>162.06</v>
      </c>
      <c r="J46" s="3">
        <f>IF(IF(SIMULADOR!$F$10&gt;SIMULADOR!$K$9,SIMULADOR!$K$9,SIMULADOR!$F$10)&lt;10000,10000,IF(SIMULADOR!$F$10&gt;SIMULADOR!$K$9,SIMULADOR!$K$9,SIMULADOR!$F$10))</f>
        <v>100000</v>
      </c>
      <c r="K46" s="4">
        <f t="shared" si="4"/>
        <v>243.89</v>
      </c>
      <c r="L46" s="4">
        <f t="shared" si="6"/>
        <v>194.77</v>
      </c>
    </row>
    <row r="47" spans="1:12" x14ac:dyDescent="0.35">
      <c r="A47">
        <v>63</v>
      </c>
      <c r="B47">
        <f t="shared" si="1"/>
        <v>12</v>
      </c>
      <c r="C47" s="1">
        <v>350000</v>
      </c>
      <c r="D47" s="1">
        <v>200000</v>
      </c>
      <c r="E47">
        <v>2.4388999999999998</v>
      </c>
      <c r="F47">
        <v>1.9477</v>
      </c>
      <c r="G47" s="1">
        <f>IF(IF(SIMULADOR!$K$4*SIMULADOR!$I$10&gt;DADOS!C47,C47,SIMULADOR!$K$4*SIMULADOR!$I$10)&lt;5000,5000,IF(SIMULADOR!$K$4*SIMULADOR!$I$10&gt;DADOS!C47,C47,SIMULADOR!$K$4*SIMULADOR!$I$10))</f>
        <v>83205.582000000009</v>
      </c>
      <c r="H47" s="2">
        <f t="shared" si="2"/>
        <v>202.93</v>
      </c>
      <c r="I47" s="2">
        <f t="shared" si="3"/>
        <v>162.06</v>
      </c>
      <c r="J47" s="3">
        <f>IF(IF(SIMULADOR!$F$10&gt;SIMULADOR!$K$9,SIMULADOR!$K$9,SIMULADOR!$F$10)&lt;10000,10000,IF(SIMULADOR!$F$10&gt;SIMULADOR!$K$9,SIMULADOR!$K$9,SIMULADOR!$F$10))</f>
        <v>100000</v>
      </c>
      <c r="K47" s="4">
        <f t="shared" si="4"/>
        <v>243.89</v>
      </c>
      <c r="L47" s="4">
        <f t="shared" si="6"/>
        <v>194.77</v>
      </c>
    </row>
    <row r="48" spans="1:12" x14ac:dyDescent="0.35">
      <c r="A48">
        <v>64</v>
      </c>
      <c r="B48">
        <f t="shared" si="1"/>
        <v>11</v>
      </c>
      <c r="C48" s="1">
        <v>350000</v>
      </c>
      <c r="D48" s="1">
        <v>200000</v>
      </c>
      <c r="E48">
        <v>2.4388999999999998</v>
      </c>
      <c r="F48">
        <v>1.9477</v>
      </c>
      <c r="G48" s="1">
        <f>IF(IF(SIMULADOR!$K$4*SIMULADOR!$I$10&gt;DADOS!C48,C48,SIMULADOR!$K$4*SIMULADOR!$I$10)&lt;5000,5000,IF(SIMULADOR!$K$4*SIMULADOR!$I$10&gt;DADOS!C48,C48,SIMULADOR!$K$4*SIMULADOR!$I$10))</f>
        <v>83205.582000000009</v>
      </c>
      <c r="H48" s="2">
        <f t="shared" si="2"/>
        <v>202.93</v>
      </c>
      <c r="I48" s="2">
        <f t="shared" si="3"/>
        <v>162.06</v>
      </c>
      <c r="J48" s="3">
        <f>IF(IF(SIMULADOR!$F$10&gt;SIMULADOR!$K$9,SIMULADOR!$K$9,SIMULADOR!$F$10)&lt;10000,10000,IF(SIMULADOR!$F$10&gt;SIMULADOR!$K$9,SIMULADOR!$K$9,SIMULADOR!$F$10))</f>
        <v>100000</v>
      </c>
      <c r="K48" s="4">
        <f t="shared" si="4"/>
        <v>243.89</v>
      </c>
      <c r="L48" s="4">
        <f t="shared" si="6"/>
        <v>194.77</v>
      </c>
    </row>
    <row r="49" spans="1:12" x14ac:dyDescent="0.35">
      <c r="A49">
        <v>65</v>
      </c>
      <c r="B49">
        <f t="shared" si="1"/>
        <v>10</v>
      </c>
      <c r="C49" s="1">
        <v>350000</v>
      </c>
      <c r="D49" s="1">
        <v>200000</v>
      </c>
      <c r="E49">
        <v>2.4388999999999998</v>
      </c>
      <c r="F49">
        <v>1.9477</v>
      </c>
      <c r="G49" s="1">
        <f>IF(IF(SIMULADOR!$K$4*SIMULADOR!$I$10&gt;DADOS!C49,C49,SIMULADOR!$K$4*SIMULADOR!$I$10)&lt;5000,5000,IF(SIMULADOR!$K$4*SIMULADOR!$I$10&gt;DADOS!C49,C49,SIMULADOR!$K$4*SIMULADOR!$I$10))</f>
        <v>83205.582000000009</v>
      </c>
      <c r="H49" s="2">
        <f t="shared" si="2"/>
        <v>202.93</v>
      </c>
      <c r="I49" s="2">
        <f t="shared" si="3"/>
        <v>162.06</v>
      </c>
      <c r="J49" s="3">
        <f>IF(IF(SIMULADOR!$F$10&gt;SIMULADOR!$K$9,SIMULADOR!$K$9,SIMULADOR!$F$10)&lt;10000,10000,IF(SIMULADOR!$F$10&gt;SIMULADOR!$K$9,SIMULADOR!$K$9,SIMULADOR!$F$10))</f>
        <v>100000</v>
      </c>
      <c r="K49" s="4">
        <f t="shared" si="4"/>
        <v>243.89</v>
      </c>
      <c r="L49" s="4">
        <f t="shared" si="6"/>
        <v>194.77</v>
      </c>
    </row>
  </sheetData>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F6B65-F25A-4489-AD61-806DEBFDCDA0}">
  <dimension ref="A1:K10"/>
  <sheetViews>
    <sheetView workbookViewId="0">
      <selection activeCell="G2" sqref="G2"/>
    </sheetView>
  </sheetViews>
  <sheetFormatPr defaultRowHeight="14.5" x14ac:dyDescent="0.35"/>
  <cols>
    <col min="1" max="1" width="15.81640625" bestFit="1" customWidth="1"/>
    <col min="2" max="2" width="13.7265625" bestFit="1" customWidth="1"/>
    <col min="3" max="3" width="14.26953125" bestFit="1" customWidth="1"/>
    <col min="4" max="4" width="10.08984375" bestFit="1" customWidth="1"/>
    <col min="5" max="5" width="11.6328125" bestFit="1" customWidth="1"/>
    <col min="7" max="7" width="13.54296875" customWidth="1"/>
    <col min="8" max="8" width="10.08984375" bestFit="1" customWidth="1"/>
    <col min="9" max="9" width="13.1796875" bestFit="1" customWidth="1"/>
    <col min="10" max="10" width="12.54296875" bestFit="1" customWidth="1"/>
    <col min="11" max="11" width="12.1796875" bestFit="1" customWidth="1"/>
  </cols>
  <sheetData>
    <row r="1" spans="1:11" x14ac:dyDescent="0.35">
      <c r="A1" t="s">
        <v>18</v>
      </c>
      <c r="B1" t="s">
        <v>9</v>
      </c>
      <c r="C1" t="s">
        <v>15</v>
      </c>
      <c r="D1" t="s">
        <v>16</v>
      </c>
      <c r="E1" t="s">
        <v>17</v>
      </c>
      <c r="G1" t="s">
        <v>22</v>
      </c>
      <c r="H1" t="s">
        <v>21</v>
      </c>
    </row>
    <row r="2" spans="1:11" x14ac:dyDescent="0.35">
      <c r="A2">
        <f>SIMULADOR!F4</f>
        <v>65</v>
      </c>
      <c r="B2" s="1">
        <f>_xlfn.XLOOKUP(A2,DADOS!A:A,DADOS!G:G)</f>
        <v>83205.582000000009</v>
      </c>
      <c r="C2" s="1">
        <f>_xlfn.XLOOKUP(A2,DADOS!A:A,DADOS!H:H)</f>
        <v>202.93</v>
      </c>
      <c r="D2" s="1">
        <f>_xlfn.XLOOKUP(A2,DADOS!A:A,DADOS!I:I)</f>
        <v>162.06</v>
      </c>
      <c r="E2" s="1">
        <f>C2+D2</f>
        <v>364.99</v>
      </c>
      <c r="G2" s="2">
        <f>IF(H2=0,E2,E2/2)</f>
        <v>364.99</v>
      </c>
      <c r="H2" s="2">
        <f>IF(H7=0,0,E2/2)</f>
        <v>0</v>
      </c>
      <c r="J2" s="3"/>
      <c r="K2" s="3"/>
    </row>
    <row r="3" spans="1:11" x14ac:dyDescent="0.35">
      <c r="A3" t="s">
        <v>18</v>
      </c>
      <c r="B3" t="s">
        <v>9</v>
      </c>
      <c r="C3" t="s">
        <v>15</v>
      </c>
      <c r="D3" t="s">
        <v>16</v>
      </c>
      <c r="E3" t="s">
        <v>17</v>
      </c>
    </row>
    <row r="4" spans="1:11" x14ac:dyDescent="0.35">
      <c r="A4">
        <f>SIMULADOR!F4</f>
        <v>65</v>
      </c>
      <c r="B4" s="1">
        <f>_xlfn.XLOOKUP(A4,DADOS!A:A,DADOS!J:J)</f>
        <v>100000</v>
      </c>
      <c r="C4" s="1">
        <f>_xlfn.XLOOKUP(A4,DADOS!A:A,DADOS!K:K)</f>
        <v>243.89</v>
      </c>
      <c r="D4" s="1">
        <f>_xlfn.XLOOKUP(A4,DADOS!A:A,DADOS!L:L)</f>
        <v>194.77</v>
      </c>
      <c r="E4" s="1">
        <f>C4+D4</f>
        <v>438.65999999999997</v>
      </c>
    </row>
    <row r="5" spans="1:11" x14ac:dyDescent="0.35">
      <c r="G5" t="s">
        <v>23</v>
      </c>
    </row>
    <row r="6" spans="1:11" x14ac:dyDescent="0.35">
      <c r="G6" t="s">
        <v>22</v>
      </c>
      <c r="H6" t="s">
        <v>21</v>
      </c>
    </row>
    <row r="7" spans="1:11" x14ac:dyDescent="0.35">
      <c r="A7" t="s">
        <v>19</v>
      </c>
      <c r="E7" s="1">
        <f>E2+E4</f>
        <v>803.65</v>
      </c>
      <c r="G7">
        <f>SIMULADOR!F9</f>
        <v>693.37985000000003</v>
      </c>
      <c r="H7">
        <f>SIMULADOR!I9</f>
        <v>0</v>
      </c>
    </row>
    <row r="9" spans="1:11" x14ac:dyDescent="0.35">
      <c r="A9" t="s">
        <v>20</v>
      </c>
      <c r="B9" s="3">
        <f>_xlfn.XLOOKUP(A2,DADOS!A:A,DADOS!D:D)</f>
        <v>200000</v>
      </c>
    </row>
    <row r="10" spans="1:11" x14ac:dyDescent="0.35">
      <c r="K10" s="10"/>
    </row>
  </sheetData>
  <pageMargins left="0.511811024" right="0.511811024" top="0.78740157499999996" bottom="0.78740157499999996" header="0.31496062000000002" footer="0.31496062000000002"/>
  <pageSetup paperSize="9" orientation="portrait" r:id="rId1"/>
</worksheet>
</file>

<file path=docMetadata/LabelInfo.xml><?xml version="1.0" encoding="utf-8"?>
<clbl:labelList xmlns:clbl="http://schemas.microsoft.com/office/2020/mipLabelMetadata">
  <clbl:label id="{f5c845e1-e2aa-4029-bae7-db3afec8ac52}" enabled="1" method="Standard" siteId="{828d299c-d85c-4fc7-abf2-9c0724378d2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SIMULADOR</vt:lpstr>
      <vt:lpstr>DADOS</vt:lpstr>
      <vt:lpstr>RESUMO</vt:lpstr>
      <vt:lpstr>SIMULADOR!Area_de_impressao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RIVALDO JUNIOR</dc:creator>
  <cp:lastModifiedBy>Filipe Da Silva Rocha</cp:lastModifiedBy>
  <cp:lastPrinted>2023-04-19T17:42:08Z</cp:lastPrinted>
  <dcterms:created xsi:type="dcterms:W3CDTF">2022-10-21T18:54:12Z</dcterms:created>
  <dcterms:modified xsi:type="dcterms:W3CDTF">2025-02-21T18:19:31Z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c845e1-e2aa-4029-bae7-db3afec8ac52_Enabled">
    <vt:lpwstr>true</vt:lpwstr>
  </property>
  <property fmtid="{D5CDD505-2E9C-101B-9397-08002B2CF9AE}" pid="3" name="MSIP_Label_f5c845e1-e2aa-4029-bae7-db3afec8ac52_SetDate">
    <vt:lpwstr>2022-10-21T18:54:13Z</vt:lpwstr>
  </property>
  <property fmtid="{D5CDD505-2E9C-101B-9397-08002B2CF9AE}" pid="4" name="MSIP_Label_f5c845e1-e2aa-4029-bae7-db3afec8ac52_Method">
    <vt:lpwstr>Standard</vt:lpwstr>
  </property>
  <property fmtid="{D5CDD505-2E9C-101B-9397-08002B2CF9AE}" pid="5" name="MSIP_Label_f5c845e1-e2aa-4029-bae7-db3afec8ac52_Name">
    <vt:lpwstr>Interno</vt:lpwstr>
  </property>
  <property fmtid="{D5CDD505-2E9C-101B-9397-08002B2CF9AE}" pid="6" name="MSIP_Label_f5c845e1-e2aa-4029-bae7-db3afec8ac52_SiteId">
    <vt:lpwstr>828d299c-d85c-4fc7-abf2-9c0724378d20</vt:lpwstr>
  </property>
  <property fmtid="{D5CDD505-2E9C-101B-9397-08002B2CF9AE}" pid="7" name="MSIP_Label_f5c845e1-e2aa-4029-bae7-db3afec8ac52_ActionId">
    <vt:lpwstr>6ebf6923-9833-47c7-9c6f-06536c98d8fa</vt:lpwstr>
  </property>
  <property fmtid="{D5CDD505-2E9C-101B-9397-08002B2CF9AE}" pid="8" name="MSIP_Label_f5c845e1-e2aa-4029-bae7-db3afec8ac52_ContentBits">
    <vt:lpwstr>0</vt:lpwstr>
  </property>
</Properties>
</file>